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995" windowWidth="9720" windowHeight="5955" tabRatio="603" firstSheet="1" activeTab="12"/>
  </bookViews>
  <sheets>
    <sheet name="Dia Juliano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  <sheet name="Médias" sheetId="14" r:id="rId14"/>
  </sheets>
  <definedNames>
    <definedName name="_xlnm.Print_Area" localSheetId="4">'ABR'!$A$1:$Y$34</definedName>
    <definedName name="_xlnm.Print_Area" localSheetId="8">'AGO'!$A$1:$Y$35</definedName>
    <definedName name="_xlnm.Print_Area" localSheetId="12">'DEZ'!$A$1:$Y$35</definedName>
    <definedName name="_xlnm.Print_Area" localSheetId="2">'FEV'!$A$1:$Y$33</definedName>
    <definedName name="_xlnm.Print_Area" localSheetId="1">'JAN'!$A$1:$Y$35</definedName>
    <definedName name="_xlnm.Print_Area" localSheetId="7">'JUL'!$A$1:$Y$35</definedName>
    <definedName name="_xlnm.Print_Area" localSheetId="6">'JUN'!$A$1:$Y$34</definedName>
    <definedName name="_xlnm.Print_Area" localSheetId="5">'MAI'!$A$1:$Y$35</definedName>
    <definedName name="_xlnm.Print_Area" localSheetId="3">'MAR'!$A$1:$Y$35</definedName>
    <definedName name="_xlnm.Print_Area" localSheetId="11">'NOV'!$A$1:$Y$34</definedName>
    <definedName name="_xlnm.Print_Area" localSheetId="10">'OUT'!$A$1:$Y$35</definedName>
    <definedName name="_xlnm.Print_Area" localSheetId="9">'SET'!$A$1:$Y$34</definedName>
  </definedNames>
  <calcPr fullCalcOnLoad="1"/>
</workbook>
</file>

<file path=xl/sharedStrings.xml><?xml version="1.0" encoding="utf-8"?>
<sst xmlns="http://schemas.openxmlformats.org/spreadsheetml/2006/main" count="476" uniqueCount="47">
  <si>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</si>
  <si>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</si>
  <si>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</si>
  <si>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</si>
  <si>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</si>
  <si>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</si>
  <si>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</si>
  <si>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</si>
  <si>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</si>
  <si>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</si>
  <si>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</si>
  <si>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</si>
  <si>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</si>
  <si>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Data</t>
  </si>
  <si>
    <t>Temperatura Máxima</t>
  </si>
  <si>
    <t>Hora da Máxima</t>
  </si>
  <si>
    <t>Temperatura Mínima</t>
  </si>
  <si>
    <t>Hora da Mínima</t>
  </si>
  <si>
    <t>Temperatura Média</t>
  </si>
  <si>
    <t>Umidade do Ar Máxima</t>
  </si>
  <si>
    <t>Umidade do Ar Mínima</t>
  </si>
  <si>
    <t>Umidade do ar Média</t>
  </si>
  <si>
    <t>Chuva</t>
  </si>
  <si>
    <t>Velocidade Média Vento</t>
  </si>
  <si>
    <t>Velocidade Máxima Vento</t>
  </si>
  <si>
    <t>Radiação Total</t>
  </si>
  <si>
    <t>Radiação Líquida Máxima</t>
  </si>
  <si>
    <t>Fluxo de Calor Máximo</t>
  </si>
  <si>
    <t>Fluxo de Calor Mínimo</t>
  </si>
  <si>
    <t>ETO</t>
  </si>
  <si>
    <t>(ºC)</t>
  </si>
  <si>
    <t>(%)</t>
  </si>
  <si>
    <t>(mm)</t>
  </si>
  <si>
    <t>(m/s)</t>
  </si>
  <si>
    <t>(kJ/m²)</t>
  </si>
  <si>
    <t>Direção do Vento</t>
  </si>
  <si>
    <t>Precipitação (mm)</t>
  </si>
  <si>
    <t>ETO (mm)</t>
  </si>
  <si>
    <t>Média/Soma</t>
  </si>
  <si>
    <t>Temperatura média ano:</t>
  </si>
  <si>
    <t>Meses</t>
  </si>
  <si>
    <t>Temp. Média</t>
  </si>
  <si>
    <t>(km/h)</t>
  </si>
  <si>
    <t>(MJ/m²)</t>
  </si>
  <si>
    <t>Radiação Total Média</t>
  </si>
  <si>
    <t>Temp. Média Min. (ºC)</t>
  </si>
  <si>
    <t>Temp. Média Máx. (ºC)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</si>
</sst>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"/>
    <numFmt numFmtId="172" formatCode="#,##0.000"/>
    <numFmt numFmtId="173" formatCode="#,##0.0000"/>
    <numFmt numFmtId="174" formatCode="0.000"/>
    <numFmt numFmtId="175" formatCode="d/m"/>
    <numFmt numFmtId="176" formatCode="dd/mm/yy"/>
    <numFmt numFmtId="177" formatCode="dd\-mmm\-yy"/>
    <numFmt numFmtId="178" formatCode="d\ \ mmmm\,\ yyyy"/>
    <numFmt numFmtId="179" formatCode="d/m/yy"/>
    <numFmt numFmtId="180" formatCode="0.0000"/>
    <numFmt numFmtId="181" formatCode="#.##0.000"/>
    <numFmt numFmtId="182" formatCode="_(* #,##0.000_);_(* \(#,##0.000\);_(* &quot;-&quot;??_);_(@_)"/>
    <numFmt numFmtId="183" formatCode="mmm/yyyy"/>
    <numFmt numFmtId="184" formatCode="0.00000"/>
    <numFmt numFmtId="185" formatCode="[$-416]dddd\,\ d&quot; de &quot;mmmm&quot; de &quot;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17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0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0" fontId="0" fillId="0" borderId="0" xfId="0" applyNumberFormat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6" fillId="0" borderId="11" xfId="0" applyNumberFormat="1" applyFont="1" applyBorder="1" applyAlignment="1">
      <alignment/>
    </xf>
    <xf numFmtId="171" fontId="6" fillId="0" borderId="11" xfId="0" applyNumberFormat="1" applyFont="1" applyBorder="1" applyAlignment="1">
      <alignment/>
    </xf>
    <xf numFmtId="17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70" fontId="6" fillId="0" borderId="0" xfId="0" applyNumberFormat="1" applyFont="1" applyAlignment="1">
      <alignment horizontal="center"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82" fontId="0" fillId="0" borderId="11" xfId="53" applyNumberFormat="1" applyFont="1" applyBorder="1" applyAlignment="1">
      <alignment horizontal="center"/>
    </xf>
    <xf numFmtId="170" fontId="0" fillId="0" borderId="11" xfId="0" applyNumberFormat="1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1"/>
  <sheetViews>
    <sheetView zoomScalePageLayoutView="0" workbookViewId="0" topLeftCell="A46">
      <selection activeCell="A47" sqref="A47"/>
    </sheetView>
  </sheetViews>
  <sheetFormatPr defaultColWidth="9.140625" defaultRowHeight="12.75"/>
  <cols>
    <col min="1" max="32" width="4.421875" style="0" customWidth="1"/>
  </cols>
  <sheetData>
    <row r="1" spans="1:6" ht="12.75">
      <c r="A1" s="1"/>
      <c r="B1" s="1"/>
      <c r="C1" s="1"/>
      <c r="D1" s="1"/>
      <c r="E1" s="2"/>
      <c r="F1" s="2"/>
    </row>
    <row r="2" spans="1:32" ht="12.7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</row>
    <row r="3" spans="1:32" ht="12.75">
      <c r="A3" s="4" t="s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</row>
    <row r="4" spans="1:32" ht="12.75">
      <c r="A4" s="4" t="s">
        <v>1</v>
      </c>
      <c r="B4" s="5">
        <v>32</v>
      </c>
      <c r="C4" s="5">
        <v>33</v>
      </c>
      <c r="D4" s="5">
        <v>34</v>
      </c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53</v>
      </c>
      <c r="X4" s="5">
        <v>54</v>
      </c>
      <c r="Y4" s="5">
        <v>55</v>
      </c>
      <c r="Z4" s="5">
        <v>56</v>
      </c>
      <c r="AA4" s="5">
        <v>57</v>
      </c>
      <c r="AB4" s="5">
        <v>58</v>
      </c>
      <c r="AC4" s="5">
        <v>59</v>
      </c>
      <c r="AD4" s="5">
        <v>60</v>
      </c>
      <c r="AE4" s="5"/>
      <c r="AF4" s="5"/>
    </row>
    <row r="5" spans="1:32" ht="12.75">
      <c r="A5" s="4" t="s">
        <v>2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  <c r="T5" s="5">
        <v>78</v>
      </c>
      <c r="U5" s="5">
        <v>79</v>
      </c>
      <c r="V5" s="5">
        <v>80</v>
      </c>
      <c r="W5" s="5">
        <v>81</v>
      </c>
      <c r="X5" s="5">
        <v>82</v>
      </c>
      <c r="Y5" s="5">
        <v>83</v>
      </c>
      <c r="Z5" s="5">
        <v>84</v>
      </c>
      <c r="AA5" s="5">
        <v>85</v>
      </c>
      <c r="AB5" s="5">
        <v>86</v>
      </c>
      <c r="AC5" s="5">
        <v>87</v>
      </c>
      <c r="AD5" s="5">
        <v>88</v>
      </c>
      <c r="AE5" s="5">
        <v>89</v>
      </c>
      <c r="AF5" s="5">
        <v>90</v>
      </c>
    </row>
    <row r="6" spans="1:32" ht="12.75">
      <c r="A6" s="4" t="s">
        <v>3</v>
      </c>
      <c r="B6" s="5">
        <v>91</v>
      </c>
      <c r="C6" s="5">
        <v>92</v>
      </c>
      <c r="D6" s="5">
        <v>93</v>
      </c>
      <c r="E6" s="5">
        <v>94</v>
      </c>
      <c r="F6" s="5">
        <v>95</v>
      </c>
      <c r="G6" s="5">
        <v>96</v>
      </c>
      <c r="H6" s="5">
        <v>97</v>
      </c>
      <c r="I6" s="5">
        <v>98</v>
      </c>
      <c r="J6" s="5">
        <v>99</v>
      </c>
      <c r="K6" s="5">
        <v>100</v>
      </c>
      <c r="L6" s="5">
        <v>101</v>
      </c>
      <c r="M6" s="5">
        <v>102</v>
      </c>
      <c r="N6" s="5">
        <v>103</v>
      </c>
      <c r="O6" s="5">
        <v>104</v>
      </c>
      <c r="P6" s="5">
        <v>105</v>
      </c>
      <c r="Q6" s="5">
        <v>106</v>
      </c>
      <c r="R6" s="5">
        <v>107</v>
      </c>
      <c r="S6" s="5">
        <v>108</v>
      </c>
      <c r="T6" s="5">
        <v>109</v>
      </c>
      <c r="U6" s="5">
        <v>110</v>
      </c>
      <c r="V6" s="5">
        <v>111</v>
      </c>
      <c r="W6" s="5">
        <v>112</v>
      </c>
      <c r="X6" s="5">
        <v>113</v>
      </c>
      <c r="Y6" s="5">
        <v>114</v>
      </c>
      <c r="Z6" s="5">
        <v>115</v>
      </c>
      <c r="AA6" s="5">
        <v>116</v>
      </c>
      <c r="AB6" s="5">
        <v>117</v>
      </c>
      <c r="AC6" s="5">
        <v>118</v>
      </c>
      <c r="AD6" s="5">
        <v>119</v>
      </c>
      <c r="AE6" s="5">
        <v>120</v>
      </c>
      <c r="AF6" s="5"/>
    </row>
    <row r="7" spans="1:32" ht="12.75">
      <c r="A7" s="4" t="s">
        <v>4</v>
      </c>
      <c r="B7" s="5">
        <v>121</v>
      </c>
      <c r="C7" s="5">
        <v>122</v>
      </c>
      <c r="D7" s="5">
        <v>123</v>
      </c>
      <c r="E7" s="5">
        <v>124</v>
      </c>
      <c r="F7" s="5">
        <v>125</v>
      </c>
      <c r="G7" s="5">
        <v>126</v>
      </c>
      <c r="H7" s="5">
        <v>127</v>
      </c>
      <c r="I7" s="5">
        <v>128</v>
      </c>
      <c r="J7" s="5">
        <v>129</v>
      </c>
      <c r="K7" s="5">
        <v>130</v>
      </c>
      <c r="L7" s="5">
        <v>131</v>
      </c>
      <c r="M7" s="5">
        <v>132</v>
      </c>
      <c r="N7" s="5">
        <v>133</v>
      </c>
      <c r="O7" s="5">
        <v>134</v>
      </c>
      <c r="P7" s="5">
        <v>135</v>
      </c>
      <c r="Q7" s="5">
        <v>136</v>
      </c>
      <c r="R7" s="5">
        <v>137</v>
      </c>
      <c r="S7" s="5">
        <v>138</v>
      </c>
      <c r="T7" s="5">
        <v>139</v>
      </c>
      <c r="U7" s="5">
        <v>140</v>
      </c>
      <c r="V7" s="5">
        <v>141</v>
      </c>
      <c r="W7" s="5">
        <v>142</v>
      </c>
      <c r="X7" s="5">
        <v>143</v>
      </c>
      <c r="Y7" s="5">
        <v>144</v>
      </c>
      <c r="Z7" s="5">
        <v>145</v>
      </c>
      <c r="AA7" s="5">
        <v>146</v>
      </c>
      <c r="AB7" s="5">
        <v>147</v>
      </c>
      <c r="AC7" s="5">
        <v>148</v>
      </c>
      <c r="AD7" s="5">
        <v>149</v>
      </c>
      <c r="AE7" s="5">
        <v>150</v>
      </c>
      <c r="AF7" s="5">
        <v>151</v>
      </c>
    </row>
    <row r="8" spans="1:32" ht="12.75">
      <c r="A8" s="4" t="s">
        <v>5</v>
      </c>
      <c r="B8" s="5">
        <v>152</v>
      </c>
      <c r="C8" s="5">
        <v>153</v>
      </c>
      <c r="D8" s="5">
        <v>154</v>
      </c>
      <c r="E8" s="5">
        <v>155</v>
      </c>
      <c r="F8" s="5">
        <v>156</v>
      </c>
      <c r="G8" s="5">
        <v>157</v>
      </c>
      <c r="H8" s="5">
        <v>158</v>
      </c>
      <c r="I8" s="5">
        <v>159</v>
      </c>
      <c r="J8" s="5">
        <v>160</v>
      </c>
      <c r="K8" s="5">
        <v>161</v>
      </c>
      <c r="L8" s="5">
        <v>162</v>
      </c>
      <c r="M8" s="5">
        <v>163</v>
      </c>
      <c r="N8" s="5">
        <v>164</v>
      </c>
      <c r="O8" s="5">
        <v>165</v>
      </c>
      <c r="P8" s="5">
        <v>166</v>
      </c>
      <c r="Q8" s="5">
        <v>167</v>
      </c>
      <c r="R8" s="5">
        <v>168</v>
      </c>
      <c r="S8" s="5">
        <v>169</v>
      </c>
      <c r="T8" s="5">
        <v>170</v>
      </c>
      <c r="U8" s="5">
        <v>171</v>
      </c>
      <c r="V8" s="5">
        <v>172</v>
      </c>
      <c r="W8" s="5">
        <v>173</v>
      </c>
      <c r="X8" s="5">
        <v>174</v>
      </c>
      <c r="Y8" s="5">
        <v>175</v>
      </c>
      <c r="Z8" s="5">
        <v>176</v>
      </c>
      <c r="AA8" s="5">
        <v>177</v>
      </c>
      <c r="AB8" s="5">
        <v>178</v>
      </c>
      <c r="AC8" s="5">
        <v>179</v>
      </c>
      <c r="AD8" s="5">
        <v>180</v>
      </c>
      <c r="AE8" s="5">
        <v>181</v>
      </c>
      <c r="AF8" s="5"/>
    </row>
    <row r="9" spans="1:32" ht="12.75">
      <c r="A9" s="4" t="s">
        <v>6</v>
      </c>
      <c r="B9" s="5">
        <v>182</v>
      </c>
      <c r="C9" s="5">
        <v>183</v>
      </c>
      <c r="D9" s="5">
        <v>184</v>
      </c>
      <c r="E9" s="5">
        <v>185</v>
      </c>
      <c r="F9" s="5">
        <v>186</v>
      </c>
      <c r="G9" s="5">
        <v>187</v>
      </c>
      <c r="H9" s="5">
        <v>188</v>
      </c>
      <c r="I9" s="5">
        <v>189</v>
      </c>
      <c r="J9" s="5">
        <v>190</v>
      </c>
      <c r="K9" s="5">
        <v>191</v>
      </c>
      <c r="L9" s="5">
        <v>192</v>
      </c>
      <c r="M9" s="5">
        <v>193</v>
      </c>
      <c r="N9" s="5">
        <v>194</v>
      </c>
      <c r="O9" s="5">
        <v>195</v>
      </c>
      <c r="P9" s="5">
        <v>196</v>
      </c>
      <c r="Q9" s="5">
        <v>197</v>
      </c>
      <c r="R9" s="5">
        <v>198</v>
      </c>
      <c r="S9" s="5">
        <v>199</v>
      </c>
      <c r="T9" s="5">
        <v>200</v>
      </c>
      <c r="U9" s="5">
        <v>201</v>
      </c>
      <c r="V9" s="5">
        <v>202</v>
      </c>
      <c r="W9" s="5">
        <v>203</v>
      </c>
      <c r="X9" s="5">
        <v>204</v>
      </c>
      <c r="Y9" s="5">
        <v>205</v>
      </c>
      <c r="Z9" s="5">
        <v>206</v>
      </c>
      <c r="AA9" s="5">
        <v>207</v>
      </c>
      <c r="AB9" s="5">
        <v>208</v>
      </c>
      <c r="AC9" s="5">
        <v>209</v>
      </c>
      <c r="AD9" s="5">
        <v>210</v>
      </c>
      <c r="AE9" s="5">
        <v>211</v>
      </c>
      <c r="AF9" s="5">
        <v>212</v>
      </c>
    </row>
    <row r="10" spans="1:32" ht="12.75">
      <c r="A10" s="4" t="s">
        <v>7</v>
      </c>
      <c r="B10" s="5">
        <v>213</v>
      </c>
      <c r="C10" s="5">
        <v>214</v>
      </c>
      <c r="D10" s="5">
        <v>215</v>
      </c>
      <c r="E10" s="5">
        <v>216</v>
      </c>
      <c r="F10" s="5">
        <v>217</v>
      </c>
      <c r="G10" s="5">
        <v>218</v>
      </c>
      <c r="H10" s="5">
        <v>219</v>
      </c>
      <c r="I10" s="5">
        <v>220</v>
      </c>
      <c r="J10" s="5">
        <v>221</v>
      </c>
      <c r="K10" s="5">
        <v>222</v>
      </c>
      <c r="L10" s="5">
        <v>223</v>
      </c>
      <c r="M10" s="5">
        <v>224</v>
      </c>
      <c r="N10" s="5">
        <v>225</v>
      </c>
      <c r="O10" s="5">
        <v>226</v>
      </c>
      <c r="P10" s="5">
        <v>227</v>
      </c>
      <c r="Q10" s="5">
        <v>228</v>
      </c>
      <c r="R10" s="5">
        <v>229</v>
      </c>
      <c r="S10" s="5">
        <v>230</v>
      </c>
      <c r="T10" s="5">
        <v>231</v>
      </c>
      <c r="U10" s="5">
        <v>232</v>
      </c>
      <c r="V10" s="5">
        <v>233</v>
      </c>
      <c r="W10" s="5">
        <v>234</v>
      </c>
      <c r="X10" s="5">
        <v>235</v>
      </c>
      <c r="Y10" s="5">
        <v>236</v>
      </c>
      <c r="Z10" s="5">
        <v>237</v>
      </c>
      <c r="AA10" s="5">
        <v>238</v>
      </c>
      <c r="AB10" s="5">
        <v>239</v>
      </c>
      <c r="AC10" s="5">
        <v>240</v>
      </c>
      <c r="AD10" s="5">
        <v>241</v>
      </c>
      <c r="AE10" s="5">
        <v>242</v>
      </c>
      <c r="AF10" s="5">
        <v>243</v>
      </c>
    </row>
    <row r="11" spans="1:32" ht="12.75">
      <c r="A11" s="4" t="s">
        <v>8</v>
      </c>
      <c r="B11" s="5">
        <v>244</v>
      </c>
      <c r="C11" s="5">
        <v>245</v>
      </c>
      <c r="D11" s="5">
        <v>246</v>
      </c>
      <c r="E11" s="5">
        <v>247</v>
      </c>
      <c r="F11" s="5">
        <v>248</v>
      </c>
      <c r="G11" s="5">
        <v>249</v>
      </c>
      <c r="H11" s="5">
        <v>250</v>
      </c>
      <c r="I11" s="5">
        <v>251</v>
      </c>
      <c r="J11" s="5">
        <v>252</v>
      </c>
      <c r="K11" s="5">
        <v>253</v>
      </c>
      <c r="L11" s="5">
        <v>254</v>
      </c>
      <c r="M11" s="5">
        <v>255</v>
      </c>
      <c r="N11" s="5">
        <v>256</v>
      </c>
      <c r="O11" s="5">
        <v>257</v>
      </c>
      <c r="P11" s="5">
        <v>258</v>
      </c>
      <c r="Q11" s="5">
        <v>259</v>
      </c>
      <c r="R11" s="5">
        <v>260</v>
      </c>
      <c r="S11" s="5">
        <v>261</v>
      </c>
      <c r="T11" s="5">
        <v>262</v>
      </c>
      <c r="U11" s="5">
        <v>263</v>
      </c>
      <c r="V11" s="5">
        <v>264</v>
      </c>
      <c r="W11" s="5">
        <v>265</v>
      </c>
      <c r="X11" s="5">
        <v>266</v>
      </c>
      <c r="Y11" s="5">
        <v>267</v>
      </c>
      <c r="Z11" s="5">
        <v>268</v>
      </c>
      <c r="AA11" s="5">
        <v>269</v>
      </c>
      <c r="AB11" s="5">
        <v>270</v>
      </c>
      <c r="AC11" s="5">
        <v>271</v>
      </c>
      <c r="AD11" s="5">
        <v>272</v>
      </c>
      <c r="AE11" s="5">
        <v>273</v>
      </c>
      <c r="AF11" s="5"/>
    </row>
    <row r="12" spans="1:32" ht="12.75">
      <c r="A12" s="4" t="s">
        <v>9</v>
      </c>
      <c r="B12" s="5">
        <v>274</v>
      </c>
      <c r="C12" s="5">
        <v>275</v>
      </c>
      <c r="D12" s="5">
        <v>276</v>
      </c>
      <c r="E12" s="5">
        <v>277</v>
      </c>
      <c r="F12" s="5">
        <v>278</v>
      </c>
      <c r="G12" s="5">
        <v>279</v>
      </c>
      <c r="H12" s="5">
        <v>280</v>
      </c>
      <c r="I12" s="5">
        <v>281</v>
      </c>
      <c r="J12" s="5">
        <v>282</v>
      </c>
      <c r="K12" s="5">
        <v>283</v>
      </c>
      <c r="L12" s="5">
        <v>284</v>
      </c>
      <c r="M12" s="5">
        <v>285</v>
      </c>
      <c r="N12" s="5">
        <v>286</v>
      </c>
      <c r="O12" s="5">
        <v>287</v>
      </c>
      <c r="P12" s="5">
        <v>288</v>
      </c>
      <c r="Q12" s="5">
        <v>289</v>
      </c>
      <c r="R12" s="5">
        <v>290</v>
      </c>
      <c r="S12" s="5">
        <v>291</v>
      </c>
      <c r="T12" s="5">
        <v>292</v>
      </c>
      <c r="U12" s="5">
        <v>293</v>
      </c>
      <c r="V12" s="5">
        <v>294</v>
      </c>
      <c r="W12" s="5">
        <v>295</v>
      </c>
      <c r="X12" s="5">
        <v>296</v>
      </c>
      <c r="Y12" s="5">
        <v>297</v>
      </c>
      <c r="Z12" s="5">
        <v>298</v>
      </c>
      <c r="AA12" s="5">
        <v>299</v>
      </c>
      <c r="AB12" s="5">
        <v>300</v>
      </c>
      <c r="AC12" s="5">
        <v>301</v>
      </c>
      <c r="AD12" s="5">
        <v>302</v>
      </c>
      <c r="AE12" s="5">
        <v>303</v>
      </c>
      <c r="AF12" s="5">
        <v>304</v>
      </c>
    </row>
    <row r="13" spans="1:32" ht="12.75">
      <c r="A13" s="4" t="s">
        <v>10</v>
      </c>
      <c r="B13" s="5">
        <v>305</v>
      </c>
      <c r="C13" s="5">
        <v>306</v>
      </c>
      <c r="D13" s="5">
        <v>307</v>
      </c>
      <c r="E13" s="5">
        <v>308</v>
      </c>
      <c r="F13" s="5">
        <v>309</v>
      </c>
      <c r="G13" s="5">
        <v>310</v>
      </c>
      <c r="H13" s="5">
        <v>311</v>
      </c>
      <c r="I13" s="5">
        <v>312</v>
      </c>
      <c r="J13" s="5">
        <v>313</v>
      </c>
      <c r="K13" s="5">
        <v>314</v>
      </c>
      <c r="L13" s="5">
        <v>315</v>
      </c>
      <c r="M13" s="5">
        <v>316</v>
      </c>
      <c r="N13" s="5">
        <v>317</v>
      </c>
      <c r="O13" s="5">
        <v>318</v>
      </c>
      <c r="P13" s="5">
        <v>319</v>
      </c>
      <c r="Q13" s="5">
        <v>320</v>
      </c>
      <c r="R13" s="5">
        <v>321</v>
      </c>
      <c r="S13" s="5">
        <v>322</v>
      </c>
      <c r="T13" s="5">
        <v>323</v>
      </c>
      <c r="U13" s="5">
        <v>324</v>
      </c>
      <c r="V13" s="5">
        <v>325</v>
      </c>
      <c r="W13" s="5">
        <v>326</v>
      </c>
      <c r="X13" s="5">
        <v>327</v>
      </c>
      <c r="Y13" s="5">
        <v>328</v>
      </c>
      <c r="Z13" s="5">
        <v>329</v>
      </c>
      <c r="AA13" s="5">
        <v>330</v>
      </c>
      <c r="AB13" s="5">
        <v>331</v>
      </c>
      <c r="AC13" s="5">
        <v>332</v>
      </c>
      <c r="AD13" s="5">
        <v>333</v>
      </c>
      <c r="AE13" s="5">
        <v>334</v>
      </c>
      <c r="AF13" s="5"/>
    </row>
    <row r="14" spans="1:32" ht="12.75">
      <c r="A14" s="4" t="s">
        <v>11</v>
      </c>
      <c r="B14" s="5">
        <v>335</v>
      </c>
      <c r="C14" s="5">
        <v>336</v>
      </c>
      <c r="D14" s="5">
        <v>337</v>
      </c>
      <c r="E14" s="5">
        <v>338</v>
      </c>
      <c r="F14" s="5">
        <v>339</v>
      </c>
      <c r="G14" s="5">
        <v>340</v>
      </c>
      <c r="H14" s="5">
        <v>341</v>
      </c>
      <c r="I14" s="5">
        <v>342</v>
      </c>
      <c r="J14" s="5">
        <v>343</v>
      </c>
      <c r="K14" s="5">
        <v>344</v>
      </c>
      <c r="L14" s="5">
        <v>345</v>
      </c>
      <c r="M14" s="5">
        <v>346</v>
      </c>
      <c r="N14" s="5">
        <v>347</v>
      </c>
      <c r="O14" s="5">
        <v>348</v>
      </c>
      <c r="P14" s="5">
        <v>349</v>
      </c>
      <c r="Q14" s="5">
        <v>350</v>
      </c>
      <c r="R14" s="5">
        <v>351</v>
      </c>
      <c r="S14" s="5">
        <v>352</v>
      </c>
      <c r="T14" s="5">
        <v>353</v>
      </c>
      <c r="U14" s="5">
        <v>354</v>
      </c>
      <c r="V14" s="5">
        <v>355</v>
      </c>
      <c r="W14" s="5">
        <v>356</v>
      </c>
      <c r="X14" s="5">
        <v>357</v>
      </c>
      <c r="Y14" s="5">
        <v>358</v>
      </c>
      <c r="Z14" s="5">
        <v>359</v>
      </c>
      <c r="AA14" s="5">
        <v>360</v>
      </c>
      <c r="AB14" s="5">
        <v>361</v>
      </c>
      <c r="AC14" s="5">
        <v>362</v>
      </c>
      <c r="AD14" s="5">
        <v>363</v>
      </c>
      <c r="AE14" s="5">
        <v>364</v>
      </c>
      <c r="AF14" s="5">
        <v>365</v>
      </c>
    </row>
    <row r="16" spans="1:2" ht="12.75">
      <c r="A16" s="6">
        <v>1</v>
      </c>
      <c r="B16" s="63" t="s">
        <v>0</v>
      </c>
    </row>
    <row r="17" spans="1:2" ht="12.75">
      <c r="A17" s="6">
        <v>2</v>
      </c>
      <c r="B17" s="63"/>
    </row>
    <row r="18" spans="1:2" ht="12.75">
      <c r="A18" s="6">
        <v>3</v>
      </c>
      <c r="B18" s="63"/>
    </row>
    <row r="19" spans="1:2" ht="12.75">
      <c r="A19" s="6">
        <v>4</v>
      </c>
      <c r="B19" s="63"/>
    </row>
    <row r="20" spans="1:2" ht="12.75">
      <c r="A20" s="6">
        <v>5</v>
      </c>
      <c r="B20" s="63"/>
    </row>
    <row r="21" spans="1:2" ht="12.75">
      <c r="A21" s="6">
        <v>6</v>
      </c>
      <c r="B21" s="63"/>
    </row>
    <row r="22" spans="1:2" ht="12.75">
      <c r="A22" s="6">
        <v>7</v>
      </c>
      <c r="B22" s="63"/>
    </row>
    <row r="23" spans="1:2" ht="12.75">
      <c r="A23" s="6">
        <v>8</v>
      </c>
      <c r="B23" s="63"/>
    </row>
    <row r="24" spans="1:2" ht="12.75">
      <c r="A24" s="6">
        <v>9</v>
      </c>
      <c r="B24" s="63"/>
    </row>
    <row r="25" spans="1:2" ht="12.75">
      <c r="A25" s="6">
        <v>10</v>
      </c>
      <c r="B25" s="63"/>
    </row>
    <row r="26" spans="1:2" ht="12.75">
      <c r="A26" s="6">
        <v>11</v>
      </c>
      <c r="B26" s="63"/>
    </row>
    <row r="27" spans="1:2" ht="12.75">
      <c r="A27" s="6">
        <v>12</v>
      </c>
      <c r="B27" s="63"/>
    </row>
    <row r="28" spans="1:2" ht="12.75">
      <c r="A28" s="6">
        <v>13</v>
      </c>
      <c r="B28" s="63"/>
    </row>
    <row r="29" spans="1:2" ht="12.75">
      <c r="A29" s="6">
        <v>14</v>
      </c>
      <c r="B29" s="63"/>
    </row>
    <row r="30" spans="1:2" ht="12.75">
      <c r="A30" s="6">
        <v>15</v>
      </c>
      <c r="B30" s="63"/>
    </row>
    <row r="31" spans="1:2" ht="12.75">
      <c r="A31" s="6">
        <v>16</v>
      </c>
      <c r="B31" s="63"/>
    </row>
    <row r="32" spans="1:2" ht="12.75">
      <c r="A32" s="6">
        <v>17</v>
      </c>
      <c r="B32" s="63"/>
    </row>
    <row r="33" spans="1:2" ht="12.75">
      <c r="A33" s="6">
        <v>18</v>
      </c>
      <c r="B33" s="63"/>
    </row>
    <row r="34" spans="1:2" ht="12.75">
      <c r="A34" s="6">
        <v>19</v>
      </c>
      <c r="B34" s="63"/>
    </row>
    <row r="35" spans="1:2" ht="12.75">
      <c r="A35" s="6">
        <v>20</v>
      </c>
      <c r="B35" s="63"/>
    </row>
    <row r="36" spans="1:2" ht="12.75">
      <c r="A36" s="6">
        <v>21</v>
      </c>
      <c r="B36" s="63"/>
    </row>
    <row r="37" spans="1:2" ht="12.75">
      <c r="A37" s="6">
        <v>22</v>
      </c>
      <c r="B37" s="63"/>
    </row>
    <row r="38" spans="1:2" ht="12.75">
      <c r="A38" s="6">
        <v>23</v>
      </c>
      <c r="B38" s="63"/>
    </row>
    <row r="39" spans="1:2" ht="12.75">
      <c r="A39" s="6">
        <v>24</v>
      </c>
      <c r="B39" s="63"/>
    </row>
    <row r="40" spans="1:2" ht="12.75">
      <c r="A40" s="6">
        <v>25</v>
      </c>
      <c r="B40" s="63"/>
    </row>
    <row r="41" spans="1:2" ht="12.75">
      <c r="A41" s="6">
        <v>26</v>
      </c>
      <c r="B41" s="63"/>
    </row>
    <row r="42" spans="1:2" ht="12.75">
      <c r="A42" s="6">
        <v>27</v>
      </c>
      <c r="B42" s="63"/>
    </row>
    <row r="43" spans="1:2" ht="12.75">
      <c r="A43" s="6">
        <v>28</v>
      </c>
      <c r="B43" s="63"/>
    </row>
    <row r="44" spans="1:2" ht="12.75">
      <c r="A44" s="6">
        <v>29</v>
      </c>
      <c r="B44" s="63"/>
    </row>
    <row r="45" spans="1:2" ht="12.75">
      <c r="A45" s="6">
        <v>30</v>
      </c>
      <c r="B45" s="63"/>
    </row>
    <row r="46" spans="1:2" ht="12.75">
      <c r="A46" s="6">
        <v>31</v>
      </c>
      <c r="B46" s="63"/>
    </row>
    <row r="47" spans="1:2" ht="12.75">
      <c r="A47" s="7">
        <v>32</v>
      </c>
      <c r="B47" s="60" t="s">
        <v>1</v>
      </c>
    </row>
    <row r="48" spans="1:2" ht="12.75">
      <c r="A48" s="5">
        <v>33</v>
      </c>
      <c r="B48" s="61"/>
    </row>
    <row r="49" spans="1:2" ht="12.75">
      <c r="A49" s="5">
        <v>34</v>
      </c>
      <c r="B49" s="61"/>
    </row>
    <row r="50" spans="1:2" ht="12.75">
      <c r="A50" s="5">
        <v>35</v>
      </c>
      <c r="B50" s="61"/>
    </row>
    <row r="51" spans="1:2" ht="12.75">
      <c r="A51" s="5">
        <v>36</v>
      </c>
      <c r="B51" s="61"/>
    </row>
    <row r="52" spans="1:2" ht="12.75">
      <c r="A52" s="5">
        <v>37</v>
      </c>
      <c r="B52" s="61"/>
    </row>
    <row r="53" spans="1:2" ht="12.75">
      <c r="A53" s="5">
        <v>38</v>
      </c>
      <c r="B53" s="61"/>
    </row>
    <row r="54" spans="1:2" ht="12.75">
      <c r="A54" s="5">
        <v>39</v>
      </c>
      <c r="B54" s="61"/>
    </row>
    <row r="55" spans="1:2" ht="12.75">
      <c r="A55" s="5">
        <v>40</v>
      </c>
      <c r="B55" s="61"/>
    </row>
    <row r="56" spans="1:2" ht="12.75">
      <c r="A56" s="5">
        <v>41</v>
      </c>
      <c r="B56" s="61"/>
    </row>
    <row r="57" spans="1:2" ht="12.75">
      <c r="A57" s="5">
        <v>42</v>
      </c>
      <c r="B57" s="61"/>
    </row>
    <row r="58" spans="1:2" ht="12.75">
      <c r="A58" s="5">
        <v>43</v>
      </c>
      <c r="B58" s="61"/>
    </row>
    <row r="59" spans="1:2" ht="12.75">
      <c r="A59" s="5">
        <v>44</v>
      </c>
      <c r="B59" s="61"/>
    </row>
    <row r="60" spans="1:2" ht="12.75">
      <c r="A60" s="5">
        <v>45</v>
      </c>
      <c r="B60" s="61"/>
    </row>
    <row r="61" spans="1:2" ht="12.75">
      <c r="A61" s="5">
        <v>46</v>
      </c>
      <c r="B61" s="61"/>
    </row>
    <row r="62" spans="1:2" ht="12.75">
      <c r="A62" s="5">
        <v>47</v>
      </c>
      <c r="B62" s="61"/>
    </row>
    <row r="63" spans="1:2" ht="12.75">
      <c r="A63" s="5">
        <v>48</v>
      </c>
      <c r="B63" s="61"/>
    </row>
    <row r="64" spans="1:2" ht="12.75">
      <c r="A64" s="5">
        <v>49</v>
      </c>
      <c r="B64" s="61"/>
    </row>
    <row r="65" spans="1:2" ht="12.75">
      <c r="A65" s="5">
        <v>50</v>
      </c>
      <c r="B65" s="61"/>
    </row>
    <row r="66" spans="1:2" ht="12.75">
      <c r="A66" s="5">
        <v>51</v>
      </c>
      <c r="B66" s="61"/>
    </row>
    <row r="67" spans="1:2" ht="12.75">
      <c r="A67" s="5">
        <v>52</v>
      </c>
      <c r="B67" s="61"/>
    </row>
    <row r="68" spans="1:2" ht="12.75">
      <c r="A68" s="5">
        <v>53</v>
      </c>
      <c r="B68" s="61"/>
    </row>
    <row r="69" spans="1:2" ht="12.75">
      <c r="A69" s="5">
        <v>54</v>
      </c>
      <c r="B69" s="61"/>
    </row>
    <row r="70" spans="1:2" ht="12.75">
      <c r="A70" s="5">
        <v>55</v>
      </c>
      <c r="B70" s="61"/>
    </row>
    <row r="71" spans="1:2" ht="12.75">
      <c r="A71" s="5">
        <v>56</v>
      </c>
      <c r="B71" s="61"/>
    </row>
    <row r="72" spans="1:2" ht="12.75">
      <c r="A72" s="5">
        <v>57</v>
      </c>
      <c r="B72" s="61"/>
    </row>
    <row r="73" spans="1:2" ht="12.75">
      <c r="A73" s="5">
        <v>58</v>
      </c>
      <c r="B73" s="61"/>
    </row>
    <row r="74" spans="1:2" ht="12.75">
      <c r="A74" s="5">
        <v>59</v>
      </c>
      <c r="B74" s="61"/>
    </row>
    <row r="75" spans="1:2" ht="12.75">
      <c r="A75" s="5">
        <v>60</v>
      </c>
      <c r="B75" s="62"/>
    </row>
    <row r="76" spans="1:2" ht="12.75">
      <c r="A76" s="5">
        <v>60</v>
      </c>
      <c r="B76" s="60" t="s">
        <v>2</v>
      </c>
    </row>
    <row r="77" spans="1:2" ht="12.75">
      <c r="A77" s="5">
        <v>61</v>
      </c>
      <c r="B77" s="61"/>
    </row>
    <row r="78" spans="1:2" ht="12.75">
      <c r="A78" s="5">
        <v>62</v>
      </c>
      <c r="B78" s="61"/>
    </row>
    <row r="79" spans="1:2" ht="12.75">
      <c r="A79" s="5">
        <v>63</v>
      </c>
      <c r="B79" s="61"/>
    </row>
    <row r="80" spans="1:2" ht="12.75">
      <c r="A80" s="5">
        <v>64</v>
      </c>
      <c r="B80" s="61"/>
    </row>
    <row r="81" spans="1:2" ht="12.75">
      <c r="A81" s="5">
        <v>65</v>
      </c>
      <c r="B81" s="61"/>
    </row>
    <row r="82" spans="1:2" ht="12.75">
      <c r="A82" s="5">
        <v>66</v>
      </c>
      <c r="B82" s="61"/>
    </row>
    <row r="83" spans="1:2" ht="12.75">
      <c r="A83" s="5">
        <v>67</v>
      </c>
      <c r="B83" s="61"/>
    </row>
    <row r="84" spans="1:2" ht="12.75">
      <c r="A84" s="5">
        <v>68</v>
      </c>
      <c r="B84" s="61"/>
    </row>
    <row r="85" spans="1:2" ht="12.75">
      <c r="A85" s="5">
        <v>69</v>
      </c>
      <c r="B85" s="61"/>
    </row>
    <row r="86" spans="1:2" ht="12.75">
      <c r="A86" s="5">
        <v>70</v>
      </c>
      <c r="B86" s="61"/>
    </row>
    <row r="87" spans="1:2" ht="12.75">
      <c r="A87" s="5">
        <v>71</v>
      </c>
      <c r="B87" s="61"/>
    </row>
    <row r="88" spans="1:2" ht="12.75">
      <c r="A88" s="5">
        <v>72</v>
      </c>
      <c r="B88" s="61"/>
    </row>
    <row r="89" spans="1:2" ht="12.75">
      <c r="A89" s="5">
        <v>73</v>
      </c>
      <c r="B89" s="61"/>
    </row>
    <row r="90" spans="1:2" ht="12.75">
      <c r="A90" s="5">
        <v>74</v>
      </c>
      <c r="B90" s="61"/>
    </row>
    <row r="91" spans="1:2" ht="12.75">
      <c r="A91" s="5">
        <v>75</v>
      </c>
      <c r="B91" s="61"/>
    </row>
    <row r="92" spans="1:2" ht="12.75">
      <c r="A92" s="5">
        <v>76</v>
      </c>
      <c r="B92" s="61"/>
    </row>
    <row r="93" spans="1:2" ht="12.75">
      <c r="A93" s="5">
        <v>77</v>
      </c>
      <c r="B93" s="61"/>
    </row>
    <row r="94" spans="1:2" ht="12.75">
      <c r="A94" s="5">
        <v>78</v>
      </c>
      <c r="B94" s="61"/>
    </row>
    <row r="95" spans="1:2" ht="12.75">
      <c r="A95" s="5">
        <v>79</v>
      </c>
      <c r="B95" s="61"/>
    </row>
    <row r="96" spans="1:2" ht="12.75">
      <c r="A96" s="5">
        <v>80</v>
      </c>
      <c r="B96" s="61"/>
    </row>
    <row r="97" spans="1:2" ht="12.75">
      <c r="A97" s="5">
        <v>81</v>
      </c>
      <c r="B97" s="61"/>
    </row>
    <row r="98" spans="1:2" ht="12.75">
      <c r="A98" s="5">
        <v>82</v>
      </c>
      <c r="B98" s="61"/>
    </row>
    <row r="99" spans="1:2" ht="12.75">
      <c r="A99" s="5">
        <v>83</v>
      </c>
      <c r="B99" s="61"/>
    </row>
    <row r="100" spans="1:2" ht="12.75">
      <c r="A100" s="5">
        <v>84</v>
      </c>
      <c r="B100" s="61"/>
    </row>
    <row r="101" spans="1:2" ht="12.75">
      <c r="A101" s="5">
        <v>85</v>
      </c>
      <c r="B101" s="61"/>
    </row>
    <row r="102" spans="1:2" ht="12.75">
      <c r="A102" s="5">
        <v>86</v>
      </c>
      <c r="B102" s="61"/>
    </row>
    <row r="103" spans="1:2" ht="12.75">
      <c r="A103" s="5">
        <v>87</v>
      </c>
      <c r="B103" s="61"/>
    </row>
    <row r="104" spans="1:2" ht="12.75">
      <c r="A104" s="5">
        <v>88</v>
      </c>
      <c r="B104" s="61"/>
    </row>
    <row r="105" spans="1:2" ht="12.75">
      <c r="A105" s="5">
        <v>89</v>
      </c>
      <c r="B105" s="61"/>
    </row>
    <row r="106" spans="1:2" ht="12.75">
      <c r="A106" s="5">
        <v>90</v>
      </c>
      <c r="B106" s="62"/>
    </row>
    <row r="107" spans="1:2" ht="12.75">
      <c r="A107" s="5">
        <v>91</v>
      </c>
      <c r="B107" s="63" t="s">
        <v>3</v>
      </c>
    </row>
    <row r="108" spans="1:2" ht="12.75">
      <c r="A108" s="5">
        <v>92</v>
      </c>
      <c r="B108" s="63"/>
    </row>
    <row r="109" spans="1:2" ht="12.75">
      <c r="A109" s="5">
        <v>93</v>
      </c>
      <c r="B109" s="63"/>
    </row>
    <row r="110" spans="1:2" ht="12.75">
      <c r="A110" s="5">
        <v>94</v>
      </c>
      <c r="B110" s="63"/>
    </row>
    <row r="111" spans="1:2" ht="12.75">
      <c r="A111" s="5">
        <v>95</v>
      </c>
      <c r="B111" s="63"/>
    </row>
    <row r="112" spans="1:2" ht="12.75">
      <c r="A112" s="5">
        <v>96</v>
      </c>
      <c r="B112" s="63"/>
    </row>
    <row r="113" spans="1:2" ht="12.75">
      <c r="A113" s="5">
        <v>97</v>
      </c>
      <c r="B113" s="63"/>
    </row>
    <row r="114" spans="1:2" ht="12.75">
      <c r="A114" s="5">
        <v>98</v>
      </c>
      <c r="B114" s="63"/>
    </row>
    <row r="115" spans="1:2" ht="12.75">
      <c r="A115" s="5">
        <v>99</v>
      </c>
      <c r="B115" s="63"/>
    </row>
    <row r="116" spans="1:2" ht="12.75">
      <c r="A116" s="5">
        <v>100</v>
      </c>
      <c r="B116" s="63"/>
    </row>
    <row r="117" spans="1:2" ht="12.75">
      <c r="A117" s="5">
        <v>101</v>
      </c>
      <c r="B117" s="63"/>
    </row>
    <row r="118" spans="1:2" ht="12.75">
      <c r="A118" s="5">
        <v>102</v>
      </c>
      <c r="B118" s="63"/>
    </row>
    <row r="119" spans="1:2" ht="12.75">
      <c r="A119" s="5">
        <v>103</v>
      </c>
      <c r="B119" s="63"/>
    </row>
    <row r="120" spans="1:2" ht="12.75">
      <c r="A120" s="5">
        <v>104</v>
      </c>
      <c r="B120" s="63"/>
    </row>
    <row r="121" spans="1:2" ht="12.75">
      <c r="A121" s="5">
        <v>105</v>
      </c>
      <c r="B121" s="63"/>
    </row>
    <row r="122" spans="1:2" ht="12.75">
      <c r="A122" s="5">
        <v>106</v>
      </c>
      <c r="B122" s="63"/>
    </row>
    <row r="123" spans="1:2" ht="12.75">
      <c r="A123" s="5">
        <v>107</v>
      </c>
      <c r="B123" s="63"/>
    </row>
    <row r="124" spans="1:2" ht="12.75">
      <c r="A124" s="5">
        <v>108</v>
      </c>
      <c r="B124" s="63"/>
    </row>
    <row r="125" spans="1:2" ht="12.75">
      <c r="A125" s="5">
        <v>109</v>
      </c>
      <c r="B125" s="63"/>
    </row>
    <row r="126" spans="1:2" ht="12.75">
      <c r="A126" s="5">
        <v>110</v>
      </c>
      <c r="B126" s="63"/>
    </row>
    <row r="127" spans="1:2" ht="12.75">
      <c r="A127" s="5">
        <v>111</v>
      </c>
      <c r="B127" s="63"/>
    </row>
    <row r="128" spans="1:2" ht="12.75">
      <c r="A128" s="5">
        <v>112</v>
      </c>
      <c r="B128" s="63"/>
    </row>
    <row r="129" spans="1:2" ht="12.75">
      <c r="A129" s="5">
        <v>113</v>
      </c>
      <c r="B129" s="63"/>
    </row>
    <row r="130" spans="1:2" ht="12.75">
      <c r="A130" s="5">
        <v>114</v>
      </c>
      <c r="B130" s="63"/>
    </row>
    <row r="131" spans="1:2" ht="12.75">
      <c r="A131" s="5">
        <v>115</v>
      </c>
      <c r="B131" s="63"/>
    </row>
    <row r="132" spans="1:2" ht="12.75">
      <c r="A132" s="5">
        <v>116</v>
      </c>
      <c r="B132" s="63"/>
    </row>
    <row r="133" spans="1:2" ht="12.75">
      <c r="A133" s="5">
        <v>117</v>
      </c>
      <c r="B133" s="63"/>
    </row>
    <row r="134" spans="1:2" ht="12.75">
      <c r="A134" s="5">
        <v>118</v>
      </c>
      <c r="B134" s="63"/>
    </row>
    <row r="135" spans="1:2" ht="12.75">
      <c r="A135" s="5">
        <v>119</v>
      </c>
      <c r="B135" s="63"/>
    </row>
    <row r="136" spans="1:2" ht="12.75">
      <c r="A136" s="5">
        <v>120</v>
      </c>
      <c r="B136" s="63"/>
    </row>
    <row r="137" spans="1:2" ht="12.75">
      <c r="A137" s="5">
        <v>121</v>
      </c>
      <c r="B137" s="60" t="s">
        <v>4</v>
      </c>
    </row>
    <row r="138" spans="1:2" ht="12.75">
      <c r="A138" s="5">
        <v>122</v>
      </c>
      <c r="B138" s="61"/>
    </row>
    <row r="139" spans="1:2" ht="12.75">
      <c r="A139" s="5">
        <v>123</v>
      </c>
      <c r="B139" s="61"/>
    </row>
    <row r="140" spans="1:2" ht="12.75">
      <c r="A140" s="5">
        <v>124</v>
      </c>
      <c r="B140" s="61"/>
    </row>
    <row r="141" spans="1:2" ht="12.75">
      <c r="A141" s="5">
        <v>125</v>
      </c>
      <c r="B141" s="61"/>
    </row>
    <row r="142" spans="1:2" ht="12.75">
      <c r="A142" s="5">
        <v>126</v>
      </c>
      <c r="B142" s="61"/>
    </row>
    <row r="143" spans="1:2" ht="12.75">
      <c r="A143" s="5">
        <v>127</v>
      </c>
      <c r="B143" s="61"/>
    </row>
    <row r="144" spans="1:2" ht="12.75">
      <c r="A144" s="5">
        <v>128</v>
      </c>
      <c r="B144" s="61"/>
    </row>
    <row r="145" spans="1:2" ht="12.75">
      <c r="A145" s="5">
        <v>129</v>
      </c>
      <c r="B145" s="61"/>
    </row>
    <row r="146" spans="1:2" ht="12.75">
      <c r="A146" s="5">
        <v>130</v>
      </c>
      <c r="B146" s="61"/>
    </row>
    <row r="147" spans="1:2" ht="12.75">
      <c r="A147" s="5">
        <v>131</v>
      </c>
      <c r="B147" s="61"/>
    </row>
    <row r="148" spans="1:2" ht="12.75">
      <c r="A148" s="5">
        <v>132</v>
      </c>
      <c r="B148" s="61"/>
    </row>
    <row r="149" spans="1:2" ht="12.75">
      <c r="A149" s="5">
        <v>133</v>
      </c>
      <c r="B149" s="61"/>
    </row>
    <row r="150" spans="1:2" ht="12.75">
      <c r="A150" s="5">
        <v>134</v>
      </c>
      <c r="B150" s="61"/>
    </row>
    <row r="151" spans="1:2" ht="12.75">
      <c r="A151" s="5">
        <v>135</v>
      </c>
      <c r="B151" s="61"/>
    </row>
    <row r="152" spans="1:2" ht="12.75">
      <c r="A152" s="5">
        <v>136</v>
      </c>
      <c r="B152" s="61"/>
    </row>
    <row r="153" spans="1:2" ht="12.75">
      <c r="A153" s="5">
        <v>137</v>
      </c>
      <c r="B153" s="61"/>
    </row>
    <row r="154" spans="1:2" ht="12.75">
      <c r="A154" s="5">
        <v>138</v>
      </c>
      <c r="B154" s="61"/>
    </row>
    <row r="155" spans="1:2" ht="12.75">
      <c r="A155" s="5">
        <v>139</v>
      </c>
      <c r="B155" s="61"/>
    </row>
    <row r="156" spans="1:2" ht="12.75">
      <c r="A156" s="5">
        <v>140</v>
      </c>
      <c r="B156" s="61"/>
    </row>
    <row r="157" spans="1:2" ht="12.75">
      <c r="A157" s="5">
        <v>141</v>
      </c>
      <c r="B157" s="61"/>
    </row>
    <row r="158" spans="1:2" ht="12.75">
      <c r="A158" s="5">
        <v>142</v>
      </c>
      <c r="B158" s="61"/>
    </row>
    <row r="159" spans="1:2" ht="12.75">
      <c r="A159" s="5">
        <v>143</v>
      </c>
      <c r="B159" s="61"/>
    </row>
    <row r="160" spans="1:2" ht="12.75">
      <c r="A160" s="5">
        <v>144</v>
      </c>
      <c r="B160" s="61"/>
    </row>
    <row r="161" spans="1:2" ht="12.75">
      <c r="A161" s="5">
        <v>145</v>
      </c>
      <c r="B161" s="61"/>
    </row>
    <row r="162" spans="1:2" ht="12.75">
      <c r="A162" s="5">
        <v>146</v>
      </c>
      <c r="B162" s="61"/>
    </row>
    <row r="163" spans="1:2" ht="12.75">
      <c r="A163" s="5">
        <v>147</v>
      </c>
      <c r="B163" s="61"/>
    </row>
    <row r="164" spans="1:2" ht="12.75">
      <c r="A164" s="5">
        <v>148</v>
      </c>
      <c r="B164" s="61"/>
    </row>
    <row r="165" spans="1:2" ht="12.75">
      <c r="A165" s="5">
        <v>149</v>
      </c>
      <c r="B165" s="61"/>
    </row>
    <row r="166" spans="1:2" ht="12.75">
      <c r="A166" s="5">
        <v>150</v>
      </c>
      <c r="B166" s="61"/>
    </row>
    <row r="167" spans="1:2" ht="12.75">
      <c r="A167" s="5">
        <v>151</v>
      </c>
      <c r="B167" s="62"/>
    </row>
    <row r="168" spans="1:2" ht="12.75">
      <c r="A168" s="5">
        <v>152</v>
      </c>
      <c r="B168" s="60" t="s">
        <v>5</v>
      </c>
    </row>
    <row r="169" spans="1:2" ht="12.75">
      <c r="A169" s="5">
        <v>153</v>
      </c>
      <c r="B169" s="61"/>
    </row>
    <row r="170" spans="1:2" ht="12.75">
      <c r="A170" s="5">
        <v>154</v>
      </c>
      <c r="B170" s="61"/>
    </row>
    <row r="171" spans="1:2" ht="12.75">
      <c r="A171" s="5">
        <v>155</v>
      </c>
      <c r="B171" s="61"/>
    </row>
    <row r="172" spans="1:2" ht="12.75">
      <c r="A172" s="5">
        <v>156</v>
      </c>
      <c r="B172" s="61"/>
    </row>
    <row r="173" spans="1:2" ht="12.75">
      <c r="A173" s="5">
        <v>157</v>
      </c>
      <c r="B173" s="61"/>
    </row>
    <row r="174" spans="1:2" ht="12.75">
      <c r="A174" s="5">
        <v>158</v>
      </c>
      <c r="B174" s="61"/>
    </row>
    <row r="175" spans="1:2" ht="12.75">
      <c r="A175" s="5">
        <v>159</v>
      </c>
      <c r="B175" s="61"/>
    </row>
    <row r="176" spans="1:2" ht="12.75">
      <c r="A176" s="5">
        <v>160</v>
      </c>
      <c r="B176" s="61"/>
    </row>
    <row r="177" spans="1:2" ht="12.75">
      <c r="A177" s="5">
        <v>161</v>
      </c>
      <c r="B177" s="61"/>
    </row>
    <row r="178" spans="1:2" ht="12.75">
      <c r="A178" s="5">
        <v>162</v>
      </c>
      <c r="B178" s="61"/>
    </row>
    <row r="179" spans="1:2" ht="12.75">
      <c r="A179" s="5">
        <v>163</v>
      </c>
      <c r="B179" s="61"/>
    </row>
    <row r="180" spans="1:2" ht="12.75">
      <c r="A180" s="5">
        <v>164</v>
      </c>
      <c r="B180" s="61"/>
    </row>
    <row r="181" spans="1:2" ht="12.75">
      <c r="A181" s="5">
        <v>165</v>
      </c>
      <c r="B181" s="61"/>
    </row>
    <row r="182" spans="1:2" ht="12.75">
      <c r="A182" s="5">
        <v>166</v>
      </c>
      <c r="B182" s="61"/>
    </row>
    <row r="183" spans="1:2" ht="12.75">
      <c r="A183" s="5">
        <v>167</v>
      </c>
      <c r="B183" s="61"/>
    </row>
    <row r="184" spans="1:2" ht="12.75">
      <c r="A184" s="5">
        <v>168</v>
      </c>
      <c r="B184" s="61"/>
    </row>
    <row r="185" spans="1:2" ht="12.75">
      <c r="A185" s="5">
        <v>169</v>
      </c>
      <c r="B185" s="61"/>
    </row>
    <row r="186" spans="1:2" ht="12.75">
      <c r="A186" s="5">
        <v>170</v>
      </c>
      <c r="B186" s="61"/>
    </row>
    <row r="187" spans="1:2" ht="12.75">
      <c r="A187" s="5">
        <v>171</v>
      </c>
      <c r="B187" s="61"/>
    </row>
    <row r="188" spans="1:2" ht="12.75">
      <c r="A188" s="5">
        <v>172</v>
      </c>
      <c r="B188" s="61"/>
    </row>
    <row r="189" spans="1:2" ht="12.75">
      <c r="A189" s="5">
        <v>173</v>
      </c>
      <c r="B189" s="61"/>
    </row>
    <row r="190" spans="1:2" ht="12.75">
      <c r="A190" s="5">
        <v>174</v>
      </c>
      <c r="B190" s="61"/>
    </row>
    <row r="191" spans="1:2" ht="12.75">
      <c r="A191" s="5">
        <v>175</v>
      </c>
      <c r="B191" s="61"/>
    </row>
    <row r="192" spans="1:2" ht="12.75">
      <c r="A192" s="5">
        <v>176</v>
      </c>
      <c r="B192" s="61"/>
    </row>
    <row r="193" spans="1:2" ht="12.75">
      <c r="A193" s="5">
        <v>177</v>
      </c>
      <c r="B193" s="61"/>
    </row>
    <row r="194" spans="1:2" ht="12.75">
      <c r="A194" s="5">
        <v>178</v>
      </c>
      <c r="B194" s="61"/>
    </row>
    <row r="195" spans="1:2" ht="12.75">
      <c r="A195" s="5">
        <v>179</v>
      </c>
      <c r="B195" s="61"/>
    </row>
    <row r="196" spans="1:2" ht="12.75">
      <c r="A196" s="5">
        <v>180</v>
      </c>
      <c r="B196" s="61"/>
    </row>
    <row r="197" spans="1:2" ht="12.75">
      <c r="A197" s="5">
        <v>181</v>
      </c>
      <c r="B197" s="62"/>
    </row>
    <row r="198" spans="1:2" ht="12.75">
      <c r="A198" s="5">
        <v>182</v>
      </c>
      <c r="B198" s="60" t="s">
        <v>6</v>
      </c>
    </row>
    <row r="199" spans="1:2" ht="12.75">
      <c r="A199" s="5">
        <v>183</v>
      </c>
      <c r="B199" s="61"/>
    </row>
    <row r="200" spans="1:2" ht="12.75">
      <c r="A200" s="5">
        <v>184</v>
      </c>
      <c r="B200" s="61"/>
    </row>
    <row r="201" spans="1:2" ht="12.75">
      <c r="A201" s="5">
        <v>185</v>
      </c>
      <c r="B201" s="61"/>
    </row>
    <row r="202" spans="1:2" ht="12.75">
      <c r="A202" s="5">
        <v>186</v>
      </c>
      <c r="B202" s="61"/>
    </row>
    <row r="203" spans="1:2" ht="12.75">
      <c r="A203" s="5">
        <v>187</v>
      </c>
      <c r="B203" s="61"/>
    </row>
    <row r="204" spans="1:2" ht="12.75">
      <c r="A204" s="5">
        <v>188</v>
      </c>
      <c r="B204" s="61"/>
    </row>
    <row r="205" spans="1:2" ht="12.75">
      <c r="A205" s="5">
        <v>189</v>
      </c>
      <c r="B205" s="61"/>
    </row>
    <row r="206" spans="1:2" ht="12.75">
      <c r="A206" s="5">
        <v>190</v>
      </c>
      <c r="B206" s="61"/>
    </row>
    <row r="207" spans="1:2" ht="12.75">
      <c r="A207" s="5">
        <v>191</v>
      </c>
      <c r="B207" s="61"/>
    </row>
    <row r="208" spans="1:2" ht="12.75">
      <c r="A208" s="5">
        <v>192</v>
      </c>
      <c r="B208" s="61"/>
    </row>
    <row r="209" spans="1:2" ht="12.75">
      <c r="A209" s="5">
        <v>193</v>
      </c>
      <c r="B209" s="61"/>
    </row>
    <row r="210" spans="1:2" ht="12.75">
      <c r="A210" s="5">
        <v>194</v>
      </c>
      <c r="B210" s="61"/>
    </row>
    <row r="211" spans="1:2" ht="12.75">
      <c r="A211" s="5">
        <v>195</v>
      </c>
      <c r="B211" s="61"/>
    </row>
    <row r="212" spans="1:2" ht="12.75">
      <c r="A212" s="5">
        <v>196</v>
      </c>
      <c r="B212" s="61"/>
    </row>
    <row r="213" spans="1:2" ht="12.75">
      <c r="A213" s="5">
        <v>197</v>
      </c>
      <c r="B213" s="61"/>
    </row>
    <row r="214" spans="1:2" ht="12.75">
      <c r="A214" s="5">
        <v>198</v>
      </c>
      <c r="B214" s="61"/>
    </row>
    <row r="215" spans="1:2" ht="12.75">
      <c r="A215" s="5">
        <v>199</v>
      </c>
      <c r="B215" s="61"/>
    </row>
    <row r="216" spans="1:2" ht="12.75">
      <c r="A216" s="5">
        <v>200</v>
      </c>
      <c r="B216" s="61"/>
    </row>
    <row r="217" spans="1:2" ht="12.75">
      <c r="A217" s="5">
        <v>201</v>
      </c>
      <c r="B217" s="61"/>
    </row>
    <row r="218" spans="1:2" ht="12.75">
      <c r="A218" s="5">
        <v>202</v>
      </c>
      <c r="B218" s="61"/>
    </row>
    <row r="219" spans="1:2" ht="12.75">
      <c r="A219" s="5">
        <v>203</v>
      </c>
      <c r="B219" s="61"/>
    </row>
    <row r="220" spans="1:2" ht="12.75">
      <c r="A220" s="5">
        <v>204</v>
      </c>
      <c r="B220" s="61"/>
    </row>
    <row r="221" spans="1:2" ht="12.75">
      <c r="A221" s="5">
        <v>205</v>
      </c>
      <c r="B221" s="61"/>
    </row>
    <row r="222" spans="1:2" ht="12.75">
      <c r="A222" s="5">
        <v>206</v>
      </c>
      <c r="B222" s="61"/>
    </row>
    <row r="223" spans="1:2" ht="12.75">
      <c r="A223" s="5">
        <v>207</v>
      </c>
      <c r="B223" s="61"/>
    </row>
    <row r="224" spans="1:2" ht="12.75">
      <c r="A224" s="5">
        <v>208</v>
      </c>
      <c r="B224" s="61"/>
    </row>
    <row r="225" spans="1:2" ht="12.75">
      <c r="A225" s="5">
        <v>209</v>
      </c>
      <c r="B225" s="61"/>
    </row>
    <row r="226" spans="1:2" ht="12.75">
      <c r="A226" s="5">
        <v>210</v>
      </c>
      <c r="B226" s="61"/>
    </row>
    <row r="227" spans="1:2" ht="12.75">
      <c r="A227" s="5">
        <v>211</v>
      </c>
      <c r="B227" s="61"/>
    </row>
    <row r="228" spans="1:2" ht="12.75">
      <c r="A228" s="5">
        <v>212</v>
      </c>
      <c r="B228" s="62"/>
    </row>
    <row r="229" spans="1:2" ht="12.75">
      <c r="A229" s="5">
        <v>213</v>
      </c>
      <c r="B229" s="60" t="s">
        <v>7</v>
      </c>
    </row>
    <row r="230" spans="1:2" ht="12.75">
      <c r="A230" s="5">
        <v>214</v>
      </c>
      <c r="B230" s="61"/>
    </row>
    <row r="231" spans="1:2" ht="12.75">
      <c r="A231" s="5">
        <v>215</v>
      </c>
      <c r="B231" s="61"/>
    </row>
    <row r="232" spans="1:2" ht="12.75">
      <c r="A232" s="5">
        <v>216</v>
      </c>
      <c r="B232" s="61"/>
    </row>
    <row r="233" spans="1:2" ht="12.75">
      <c r="A233" s="5">
        <v>217</v>
      </c>
      <c r="B233" s="61"/>
    </row>
    <row r="234" spans="1:2" ht="12.75">
      <c r="A234" s="5">
        <v>218</v>
      </c>
      <c r="B234" s="61"/>
    </row>
    <row r="235" spans="1:2" ht="12.75">
      <c r="A235" s="5">
        <v>219</v>
      </c>
      <c r="B235" s="61"/>
    </row>
    <row r="236" spans="1:2" ht="12.75">
      <c r="A236" s="5">
        <v>220</v>
      </c>
      <c r="B236" s="61"/>
    </row>
    <row r="237" spans="1:2" ht="12.75">
      <c r="A237" s="5">
        <v>221</v>
      </c>
      <c r="B237" s="61"/>
    </row>
    <row r="238" spans="1:2" ht="12.75">
      <c r="A238" s="5">
        <v>222</v>
      </c>
      <c r="B238" s="61"/>
    </row>
    <row r="239" spans="1:2" ht="12.75">
      <c r="A239" s="5">
        <v>223</v>
      </c>
      <c r="B239" s="61"/>
    </row>
    <row r="240" spans="1:2" ht="12.75">
      <c r="A240" s="5">
        <v>224</v>
      </c>
      <c r="B240" s="61"/>
    </row>
    <row r="241" spans="1:2" ht="12.75">
      <c r="A241" s="5">
        <v>225</v>
      </c>
      <c r="B241" s="61"/>
    </row>
    <row r="242" spans="1:2" ht="12.75">
      <c r="A242" s="5">
        <v>226</v>
      </c>
      <c r="B242" s="61"/>
    </row>
    <row r="243" spans="1:2" ht="12.75">
      <c r="A243" s="5">
        <v>227</v>
      </c>
      <c r="B243" s="61"/>
    </row>
    <row r="244" spans="1:2" ht="12.75">
      <c r="A244" s="5">
        <v>228</v>
      </c>
      <c r="B244" s="61"/>
    </row>
    <row r="245" spans="1:2" ht="12.75">
      <c r="A245" s="5">
        <v>229</v>
      </c>
      <c r="B245" s="61"/>
    </row>
    <row r="246" spans="1:2" ht="12.75">
      <c r="A246" s="5">
        <v>230</v>
      </c>
      <c r="B246" s="61"/>
    </row>
    <row r="247" spans="1:2" ht="12.75">
      <c r="A247" s="5">
        <v>231</v>
      </c>
      <c r="B247" s="61"/>
    </row>
    <row r="248" spans="1:2" ht="12.75">
      <c r="A248" s="5">
        <v>232</v>
      </c>
      <c r="B248" s="61"/>
    </row>
    <row r="249" spans="1:2" ht="12.75">
      <c r="A249" s="5">
        <v>233</v>
      </c>
      <c r="B249" s="61"/>
    </row>
    <row r="250" spans="1:2" ht="12.75">
      <c r="A250" s="5">
        <v>234</v>
      </c>
      <c r="B250" s="61"/>
    </row>
    <row r="251" spans="1:2" ht="12.75">
      <c r="A251" s="5">
        <v>235</v>
      </c>
      <c r="B251" s="61"/>
    </row>
    <row r="252" spans="1:2" ht="12.75">
      <c r="A252" s="5">
        <v>236</v>
      </c>
      <c r="B252" s="61"/>
    </row>
    <row r="253" spans="1:2" ht="12.75">
      <c r="A253" s="5">
        <v>237</v>
      </c>
      <c r="B253" s="61"/>
    </row>
    <row r="254" spans="1:2" ht="12.75">
      <c r="A254" s="5">
        <v>238</v>
      </c>
      <c r="B254" s="61"/>
    </row>
    <row r="255" spans="1:2" ht="12.75">
      <c r="A255" s="5">
        <v>239</v>
      </c>
      <c r="B255" s="61"/>
    </row>
    <row r="256" spans="1:2" ht="12.75">
      <c r="A256" s="5">
        <v>240</v>
      </c>
      <c r="B256" s="61"/>
    </row>
    <row r="257" spans="1:2" ht="12.75">
      <c r="A257" s="5">
        <v>241</v>
      </c>
      <c r="B257" s="61"/>
    </row>
    <row r="258" spans="1:2" ht="12.75">
      <c r="A258" s="5">
        <v>242</v>
      </c>
      <c r="B258" s="61"/>
    </row>
    <row r="259" spans="1:2" ht="12.75">
      <c r="A259" s="5">
        <v>243</v>
      </c>
      <c r="B259" s="62"/>
    </row>
    <row r="260" spans="1:2" ht="12.75">
      <c r="A260" s="5">
        <v>244</v>
      </c>
      <c r="B260" s="60" t="s">
        <v>8</v>
      </c>
    </row>
    <row r="261" spans="1:2" ht="12.75">
      <c r="A261" s="5">
        <v>245</v>
      </c>
      <c r="B261" s="61"/>
    </row>
    <row r="262" spans="1:2" ht="12.75">
      <c r="A262" s="5">
        <v>246</v>
      </c>
      <c r="B262" s="61"/>
    </row>
    <row r="263" spans="1:2" ht="12.75">
      <c r="A263" s="5">
        <v>247</v>
      </c>
      <c r="B263" s="61"/>
    </row>
    <row r="264" spans="1:2" ht="12.75">
      <c r="A264" s="5">
        <v>248</v>
      </c>
      <c r="B264" s="61"/>
    </row>
    <row r="265" spans="1:2" ht="12.75">
      <c r="A265" s="5">
        <v>249</v>
      </c>
      <c r="B265" s="61"/>
    </row>
    <row r="266" spans="1:2" ht="12.75">
      <c r="A266" s="5">
        <v>250</v>
      </c>
      <c r="B266" s="61"/>
    </row>
    <row r="267" spans="1:2" ht="12.75">
      <c r="A267" s="5">
        <v>251</v>
      </c>
      <c r="B267" s="61"/>
    </row>
    <row r="268" spans="1:2" ht="12.75">
      <c r="A268" s="5">
        <v>252</v>
      </c>
      <c r="B268" s="61"/>
    </row>
    <row r="269" spans="1:2" ht="12.75">
      <c r="A269" s="5">
        <v>253</v>
      </c>
      <c r="B269" s="61"/>
    </row>
    <row r="270" spans="1:2" ht="12.75">
      <c r="A270" s="5">
        <v>254</v>
      </c>
      <c r="B270" s="61"/>
    </row>
    <row r="271" spans="1:2" ht="12.75">
      <c r="A271" s="5">
        <v>255</v>
      </c>
      <c r="B271" s="61"/>
    </row>
    <row r="272" spans="1:2" ht="12.75">
      <c r="A272" s="5">
        <v>256</v>
      </c>
      <c r="B272" s="61"/>
    </row>
    <row r="273" spans="1:2" ht="12.75">
      <c r="A273" s="5">
        <v>257</v>
      </c>
      <c r="B273" s="61"/>
    </row>
    <row r="274" spans="1:2" ht="12.75">
      <c r="A274" s="5">
        <v>258</v>
      </c>
      <c r="B274" s="61"/>
    </row>
    <row r="275" spans="1:2" ht="12.75">
      <c r="A275" s="5">
        <v>259</v>
      </c>
      <c r="B275" s="61"/>
    </row>
    <row r="276" spans="1:2" ht="12.75">
      <c r="A276" s="5">
        <v>260</v>
      </c>
      <c r="B276" s="61"/>
    </row>
    <row r="277" spans="1:2" ht="12.75">
      <c r="A277" s="5">
        <v>261</v>
      </c>
      <c r="B277" s="61"/>
    </row>
    <row r="278" spans="1:2" ht="12.75">
      <c r="A278" s="5">
        <v>262</v>
      </c>
      <c r="B278" s="61"/>
    </row>
    <row r="279" spans="1:2" ht="12.75">
      <c r="A279" s="5">
        <v>263</v>
      </c>
      <c r="B279" s="61"/>
    </row>
    <row r="280" spans="1:2" ht="12.75">
      <c r="A280" s="5">
        <v>264</v>
      </c>
      <c r="B280" s="61"/>
    </row>
    <row r="281" spans="1:2" ht="12.75">
      <c r="A281" s="5">
        <v>265</v>
      </c>
      <c r="B281" s="61"/>
    </row>
    <row r="282" spans="1:2" ht="12.75">
      <c r="A282" s="5">
        <v>266</v>
      </c>
      <c r="B282" s="61"/>
    </row>
    <row r="283" spans="1:2" ht="12.75">
      <c r="A283" s="5">
        <v>267</v>
      </c>
      <c r="B283" s="61"/>
    </row>
    <row r="284" spans="1:2" ht="12.75">
      <c r="A284" s="5">
        <v>268</v>
      </c>
      <c r="B284" s="61"/>
    </row>
    <row r="285" spans="1:2" ht="12.75">
      <c r="A285" s="5">
        <v>269</v>
      </c>
      <c r="B285" s="61"/>
    </row>
    <row r="286" spans="1:2" ht="12.75">
      <c r="A286" s="5">
        <v>270</v>
      </c>
      <c r="B286" s="61"/>
    </row>
    <row r="287" spans="1:2" ht="12.75">
      <c r="A287" s="5">
        <v>271</v>
      </c>
      <c r="B287" s="61"/>
    </row>
    <row r="288" spans="1:2" ht="12.75">
      <c r="A288" s="5">
        <v>272</v>
      </c>
      <c r="B288" s="61"/>
    </row>
    <row r="289" spans="1:2" ht="12.75">
      <c r="A289" s="5">
        <v>273</v>
      </c>
      <c r="B289" s="62"/>
    </row>
    <row r="290" spans="1:2" ht="12.75">
      <c r="A290" s="5">
        <v>274</v>
      </c>
      <c r="B290" s="60" t="s">
        <v>9</v>
      </c>
    </row>
    <row r="291" spans="1:2" ht="12.75">
      <c r="A291" s="5">
        <v>275</v>
      </c>
      <c r="B291" s="61"/>
    </row>
    <row r="292" spans="1:2" ht="12.75">
      <c r="A292" s="5">
        <v>276</v>
      </c>
      <c r="B292" s="61"/>
    </row>
    <row r="293" spans="1:2" ht="12.75">
      <c r="A293" s="5">
        <v>277</v>
      </c>
      <c r="B293" s="61"/>
    </row>
    <row r="294" spans="1:2" ht="12.75">
      <c r="A294" s="5">
        <v>278</v>
      </c>
      <c r="B294" s="61"/>
    </row>
    <row r="295" spans="1:2" ht="12.75">
      <c r="A295" s="5">
        <v>279</v>
      </c>
      <c r="B295" s="61"/>
    </row>
    <row r="296" spans="1:2" ht="12.75">
      <c r="A296" s="5">
        <v>280</v>
      </c>
      <c r="B296" s="61"/>
    </row>
    <row r="297" spans="1:2" ht="12.75">
      <c r="A297" s="5">
        <v>281</v>
      </c>
      <c r="B297" s="61"/>
    </row>
    <row r="298" spans="1:2" ht="12.75">
      <c r="A298" s="5">
        <v>282</v>
      </c>
      <c r="B298" s="61"/>
    </row>
    <row r="299" spans="1:2" ht="12.75">
      <c r="A299" s="5">
        <v>283</v>
      </c>
      <c r="B299" s="61"/>
    </row>
    <row r="300" spans="1:2" ht="12.75">
      <c r="A300" s="5">
        <v>284</v>
      </c>
      <c r="B300" s="61"/>
    </row>
    <row r="301" spans="1:2" ht="12.75">
      <c r="A301" s="5">
        <v>285</v>
      </c>
      <c r="B301" s="61"/>
    </row>
    <row r="302" spans="1:2" ht="12.75">
      <c r="A302" s="5">
        <v>286</v>
      </c>
      <c r="B302" s="61"/>
    </row>
    <row r="303" spans="1:2" ht="12.75">
      <c r="A303" s="5">
        <v>287</v>
      </c>
      <c r="B303" s="61"/>
    </row>
    <row r="304" spans="1:2" ht="12.75">
      <c r="A304" s="5">
        <v>288</v>
      </c>
      <c r="B304" s="61"/>
    </row>
    <row r="305" spans="1:2" ht="12.75">
      <c r="A305" s="5">
        <v>289</v>
      </c>
      <c r="B305" s="61"/>
    </row>
    <row r="306" spans="1:2" ht="12.75">
      <c r="A306" s="5">
        <v>290</v>
      </c>
      <c r="B306" s="61"/>
    </row>
    <row r="307" spans="1:2" ht="12.75">
      <c r="A307" s="5">
        <v>291</v>
      </c>
      <c r="B307" s="61"/>
    </row>
    <row r="308" spans="1:2" ht="12.75">
      <c r="A308" s="5">
        <v>292</v>
      </c>
      <c r="B308" s="61"/>
    </row>
    <row r="309" spans="1:2" ht="12.75">
      <c r="A309" s="5">
        <v>293</v>
      </c>
      <c r="B309" s="61"/>
    </row>
    <row r="310" spans="1:2" ht="12.75">
      <c r="A310" s="5">
        <v>294</v>
      </c>
      <c r="B310" s="61"/>
    </row>
    <row r="311" spans="1:2" ht="12.75">
      <c r="A311" s="5">
        <v>295</v>
      </c>
      <c r="B311" s="61"/>
    </row>
    <row r="312" spans="1:2" ht="12.75">
      <c r="A312" s="5">
        <v>296</v>
      </c>
      <c r="B312" s="61"/>
    </row>
    <row r="313" spans="1:2" ht="12.75">
      <c r="A313" s="5">
        <v>297</v>
      </c>
      <c r="B313" s="61"/>
    </row>
    <row r="314" spans="1:2" ht="12.75">
      <c r="A314" s="5">
        <v>298</v>
      </c>
      <c r="B314" s="61"/>
    </row>
    <row r="315" spans="1:2" ht="12.75">
      <c r="A315" s="5">
        <v>299</v>
      </c>
      <c r="B315" s="61"/>
    </row>
    <row r="316" spans="1:2" ht="12.75">
      <c r="A316" s="5">
        <v>300</v>
      </c>
      <c r="B316" s="61"/>
    </row>
    <row r="317" spans="1:2" ht="12.75">
      <c r="A317" s="5">
        <v>301</v>
      </c>
      <c r="B317" s="61"/>
    </row>
    <row r="318" spans="1:2" ht="12.75">
      <c r="A318" s="5">
        <v>302</v>
      </c>
      <c r="B318" s="61"/>
    </row>
    <row r="319" spans="1:2" ht="12.75">
      <c r="A319" s="5">
        <v>303</v>
      </c>
      <c r="B319" s="61"/>
    </row>
    <row r="320" spans="1:2" ht="12.75">
      <c r="A320" s="5">
        <v>304</v>
      </c>
      <c r="B320" s="62"/>
    </row>
    <row r="321" spans="1:2" ht="12.75">
      <c r="A321" s="5">
        <v>305</v>
      </c>
      <c r="B321" s="60" t="s">
        <v>10</v>
      </c>
    </row>
    <row r="322" spans="1:2" ht="12.75">
      <c r="A322" s="5">
        <v>306</v>
      </c>
      <c r="B322" s="61"/>
    </row>
    <row r="323" spans="1:2" ht="12.75">
      <c r="A323" s="5">
        <v>307</v>
      </c>
      <c r="B323" s="61"/>
    </row>
    <row r="324" spans="1:2" ht="12.75">
      <c r="A324" s="5">
        <v>308</v>
      </c>
      <c r="B324" s="61"/>
    </row>
    <row r="325" spans="1:2" ht="12.75">
      <c r="A325" s="5">
        <v>309</v>
      </c>
      <c r="B325" s="61"/>
    </row>
    <row r="326" spans="1:2" ht="12.75">
      <c r="A326" s="5">
        <v>310</v>
      </c>
      <c r="B326" s="61"/>
    </row>
    <row r="327" spans="1:2" ht="12.75">
      <c r="A327" s="5">
        <v>311</v>
      </c>
      <c r="B327" s="61"/>
    </row>
    <row r="328" spans="1:2" ht="12.75">
      <c r="A328" s="5">
        <v>312</v>
      </c>
      <c r="B328" s="61"/>
    </row>
    <row r="329" spans="1:2" ht="12.75">
      <c r="A329" s="5">
        <v>313</v>
      </c>
      <c r="B329" s="61"/>
    </row>
    <row r="330" spans="1:2" ht="12.75">
      <c r="A330" s="5">
        <v>314</v>
      </c>
      <c r="B330" s="61"/>
    </row>
    <row r="331" spans="1:2" ht="12.75">
      <c r="A331" s="5">
        <v>315</v>
      </c>
      <c r="B331" s="61"/>
    </row>
    <row r="332" spans="1:2" ht="12.75">
      <c r="A332" s="5">
        <v>316</v>
      </c>
      <c r="B332" s="61"/>
    </row>
    <row r="333" spans="1:2" ht="12.75">
      <c r="A333" s="5">
        <v>317</v>
      </c>
      <c r="B333" s="61"/>
    </row>
    <row r="334" spans="1:2" ht="12.75">
      <c r="A334" s="5">
        <v>318</v>
      </c>
      <c r="B334" s="61"/>
    </row>
    <row r="335" spans="1:2" ht="12.75">
      <c r="A335" s="5">
        <v>319</v>
      </c>
      <c r="B335" s="61"/>
    </row>
    <row r="336" spans="1:2" ht="12.75">
      <c r="A336" s="5">
        <v>320</v>
      </c>
      <c r="B336" s="61"/>
    </row>
    <row r="337" spans="1:2" ht="12.75">
      <c r="A337" s="5">
        <v>321</v>
      </c>
      <c r="B337" s="61"/>
    </row>
    <row r="338" spans="1:2" ht="12.75">
      <c r="A338" s="5">
        <v>322</v>
      </c>
      <c r="B338" s="61"/>
    </row>
    <row r="339" spans="1:2" ht="12.75">
      <c r="A339" s="5">
        <v>323</v>
      </c>
      <c r="B339" s="61"/>
    </row>
    <row r="340" spans="1:2" ht="12.75">
      <c r="A340" s="5">
        <v>324</v>
      </c>
      <c r="B340" s="61"/>
    </row>
    <row r="341" spans="1:2" ht="12.75">
      <c r="A341" s="5">
        <v>325</v>
      </c>
      <c r="B341" s="61"/>
    </row>
    <row r="342" spans="1:2" ht="12.75">
      <c r="A342" s="5">
        <v>326</v>
      </c>
      <c r="B342" s="61"/>
    </row>
    <row r="343" spans="1:2" ht="12.75">
      <c r="A343" s="5">
        <v>327</v>
      </c>
      <c r="B343" s="61"/>
    </row>
    <row r="344" spans="1:2" ht="12.75">
      <c r="A344" s="5">
        <v>328</v>
      </c>
      <c r="B344" s="61"/>
    </row>
    <row r="345" spans="1:2" ht="12.75">
      <c r="A345" s="5">
        <v>329</v>
      </c>
      <c r="B345" s="61"/>
    </row>
    <row r="346" spans="1:2" ht="12.75">
      <c r="A346" s="5">
        <v>330</v>
      </c>
      <c r="B346" s="61"/>
    </row>
    <row r="347" spans="1:2" ht="12.75">
      <c r="A347" s="5">
        <v>331</v>
      </c>
      <c r="B347" s="61"/>
    </row>
    <row r="348" spans="1:2" ht="12.75">
      <c r="A348" s="5">
        <v>332</v>
      </c>
      <c r="B348" s="61"/>
    </row>
    <row r="349" spans="1:2" ht="12.75">
      <c r="A349" s="5">
        <v>333</v>
      </c>
      <c r="B349" s="61"/>
    </row>
    <row r="350" spans="1:2" ht="12.75">
      <c r="A350" s="5">
        <v>334</v>
      </c>
      <c r="B350" s="62"/>
    </row>
    <row r="351" spans="1:2" ht="12.75">
      <c r="A351" s="5">
        <v>335</v>
      </c>
      <c r="B351" s="60" t="s">
        <v>11</v>
      </c>
    </row>
    <row r="352" spans="1:2" ht="12.75">
      <c r="A352" s="5">
        <v>336</v>
      </c>
      <c r="B352" s="61"/>
    </row>
    <row r="353" spans="1:2" ht="12.75">
      <c r="A353" s="5">
        <v>337</v>
      </c>
      <c r="B353" s="61"/>
    </row>
    <row r="354" spans="1:2" ht="12.75">
      <c r="A354" s="5">
        <v>338</v>
      </c>
      <c r="B354" s="61"/>
    </row>
    <row r="355" spans="1:2" ht="12.75">
      <c r="A355" s="5">
        <v>339</v>
      </c>
      <c r="B355" s="61"/>
    </row>
    <row r="356" spans="1:2" ht="12.75">
      <c r="A356" s="5">
        <v>340</v>
      </c>
      <c r="B356" s="61"/>
    </row>
    <row r="357" spans="1:2" ht="12.75">
      <c r="A357" s="5">
        <v>341</v>
      </c>
      <c r="B357" s="61"/>
    </row>
    <row r="358" spans="1:2" ht="12.75">
      <c r="A358" s="5">
        <v>342</v>
      </c>
      <c r="B358" s="61"/>
    </row>
    <row r="359" spans="1:2" ht="12.75">
      <c r="A359" s="5">
        <v>343</v>
      </c>
      <c r="B359" s="61"/>
    </row>
    <row r="360" spans="1:2" ht="12.75">
      <c r="A360" s="5">
        <v>344</v>
      </c>
      <c r="B360" s="61"/>
    </row>
    <row r="361" spans="1:2" ht="12.75">
      <c r="A361" s="5">
        <v>345</v>
      </c>
      <c r="B361" s="61"/>
    </row>
    <row r="362" spans="1:2" ht="12.75">
      <c r="A362" s="5">
        <v>346</v>
      </c>
      <c r="B362" s="61"/>
    </row>
    <row r="363" spans="1:2" ht="12.75">
      <c r="A363" s="5">
        <v>347</v>
      </c>
      <c r="B363" s="61"/>
    </row>
    <row r="364" spans="1:2" ht="12.75">
      <c r="A364" s="5">
        <v>348</v>
      </c>
      <c r="B364" s="61"/>
    </row>
    <row r="365" spans="1:2" ht="12.75">
      <c r="A365" s="5">
        <v>349</v>
      </c>
      <c r="B365" s="61"/>
    </row>
    <row r="366" spans="1:2" ht="12.75">
      <c r="A366" s="5">
        <v>350</v>
      </c>
      <c r="B366" s="61"/>
    </row>
    <row r="367" spans="1:2" ht="12.75">
      <c r="A367" s="5">
        <v>351</v>
      </c>
      <c r="B367" s="61"/>
    </row>
    <row r="368" spans="1:2" ht="12.75">
      <c r="A368" s="5">
        <v>352</v>
      </c>
      <c r="B368" s="61"/>
    </row>
    <row r="369" spans="1:2" ht="12.75">
      <c r="A369" s="5">
        <v>353</v>
      </c>
      <c r="B369" s="61"/>
    </row>
    <row r="370" spans="1:2" ht="12.75">
      <c r="A370" s="5">
        <v>354</v>
      </c>
      <c r="B370" s="61"/>
    </row>
    <row r="371" spans="1:2" ht="12.75">
      <c r="A371" s="5">
        <v>355</v>
      </c>
      <c r="B371" s="61"/>
    </row>
    <row r="372" spans="1:2" ht="12.75">
      <c r="A372" s="5">
        <v>356</v>
      </c>
      <c r="B372" s="61"/>
    </row>
    <row r="373" spans="1:2" ht="12.75">
      <c r="A373" s="5">
        <v>357</v>
      </c>
      <c r="B373" s="61"/>
    </row>
    <row r="374" spans="1:2" ht="12.75">
      <c r="A374" s="5">
        <v>358</v>
      </c>
      <c r="B374" s="61"/>
    </row>
    <row r="375" spans="1:2" ht="12.75">
      <c r="A375" s="5">
        <v>359</v>
      </c>
      <c r="B375" s="61"/>
    </row>
    <row r="376" spans="1:2" ht="12.75">
      <c r="A376" s="5">
        <v>360</v>
      </c>
      <c r="B376" s="61"/>
    </row>
    <row r="377" spans="1:2" ht="12.75">
      <c r="A377" s="5">
        <v>361</v>
      </c>
      <c r="B377" s="61"/>
    </row>
    <row r="378" spans="1:2" ht="12.75">
      <c r="A378" s="5">
        <v>362</v>
      </c>
      <c r="B378" s="61"/>
    </row>
    <row r="379" spans="1:2" ht="12.75">
      <c r="A379" s="5">
        <v>363</v>
      </c>
      <c r="B379" s="61"/>
    </row>
    <row r="380" spans="1:2" ht="12.75">
      <c r="A380" s="5">
        <v>364</v>
      </c>
      <c r="B380" s="61"/>
    </row>
    <row r="381" spans="1:2" ht="12.75">
      <c r="A381" s="5">
        <v>365</v>
      </c>
      <c r="B381" s="62"/>
    </row>
  </sheetData>
  <sheetProtection/>
  <mergeCells count="12">
    <mergeCell ref="B47:B75"/>
    <mergeCell ref="B76:B106"/>
    <mergeCell ref="B107:B136"/>
    <mergeCell ref="B16:B46"/>
    <mergeCell ref="B260:B289"/>
    <mergeCell ref="B290:B320"/>
    <mergeCell ref="B321:B350"/>
    <mergeCell ref="B351:B381"/>
    <mergeCell ref="B137:B167"/>
    <mergeCell ref="B168:B197"/>
    <mergeCell ref="B198:B228"/>
    <mergeCell ref="B229:B259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W34" sqref="W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39692</v>
      </c>
      <c r="C4" s="6">
        <v>28.39</v>
      </c>
      <c r="D4" s="6">
        <v>1414</v>
      </c>
      <c r="E4" s="6">
        <v>11.14</v>
      </c>
      <c r="F4" s="6">
        <v>603</v>
      </c>
      <c r="G4" s="47">
        <f aca="true" t="shared" si="0" ref="G4:G19">AVERAGE(C4,E4)</f>
        <v>19.765</v>
      </c>
      <c r="H4" s="47">
        <v>88.9</v>
      </c>
      <c r="I4" s="6">
        <v>615</v>
      </c>
      <c r="J4" s="6">
        <v>21.07</v>
      </c>
      <c r="K4" s="6">
        <v>1432</v>
      </c>
      <c r="L4" s="47">
        <f aca="true" t="shared" si="1" ref="L4:L19">AVERAGE(H4,J4)</f>
        <v>54.985</v>
      </c>
      <c r="M4" s="6">
        <v>0</v>
      </c>
      <c r="N4" s="45">
        <v>1.693</v>
      </c>
      <c r="O4" s="49">
        <v>22.86</v>
      </c>
      <c r="P4" s="6">
        <v>952</v>
      </c>
      <c r="Q4" s="46">
        <v>36.91</v>
      </c>
      <c r="R4" s="6">
        <v>21.65</v>
      </c>
      <c r="S4" s="46">
        <v>620</v>
      </c>
      <c r="T4" s="6">
        <v>1219</v>
      </c>
      <c r="U4" s="47">
        <v>66.16</v>
      </c>
      <c r="V4" s="6">
        <v>1333</v>
      </c>
      <c r="W4" s="6">
        <v>-21.45</v>
      </c>
      <c r="X4" s="6">
        <v>618</v>
      </c>
      <c r="Y4" s="45">
        <v>3.861</v>
      </c>
    </row>
    <row r="5" spans="1:25" ht="12.75">
      <c r="A5" s="6">
        <v>2008</v>
      </c>
      <c r="B5" s="11">
        <v>39693</v>
      </c>
      <c r="C5" s="6">
        <v>31.73</v>
      </c>
      <c r="D5" s="6">
        <v>1452</v>
      </c>
      <c r="E5" s="47">
        <v>11.41</v>
      </c>
      <c r="F5" s="6">
        <v>556</v>
      </c>
      <c r="G5" s="47">
        <f t="shared" si="0"/>
        <v>21.57</v>
      </c>
      <c r="H5" s="47">
        <v>78</v>
      </c>
      <c r="I5" s="6">
        <v>558</v>
      </c>
      <c r="J5" s="6">
        <v>14.02</v>
      </c>
      <c r="K5" s="6">
        <v>1501</v>
      </c>
      <c r="L5" s="47">
        <f t="shared" si="1"/>
        <v>46.01</v>
      </c>
      <c r="M5" s="48">
        <v>0</v>
      </c>
      <c r="N5" s="45">
        <v>1.001</v>
      </c>
      <c r="O5" s="45">
        <f>3.6*6.2</f>
        <v>22.32</v>
      </c>
      <c r="P5" s="6">
        <v>1033</v>
      </c>
      <c r="Q5" s="46">
        <v>10.21</v>
      </c>
      <c r="R5" s="6">
        <v>21.18</v>
      </c>
      <c r="S5" s="46">
        <v>638</v>
      </c>
      <c r="T5" s="6">
        <v>1147</v>
      </c>
      <c r="U5" s="6">
        <v>63.23</v>
      </c>
      <c r="V5" s="6">
        <v>1341</v>
      </c>
      <c r="W5" s="47">
        <v>-20</v>
      </c>
      <c r="X5" s="6">
        <v>606</v>
      </c>
      <c r="Y5" s="45">
        <v>4.351</v>
      </c>
    </row>
    <row r="6" spans="1:25" ht="12.75">
      <c r="A6" s="6">
        <v>2008</v>
      </c>
      <c r="B6" s="11">
        <v>39694</v>
      </c>
      <c r="C6" s="47">
        <v>32.73</v>
      </c>
      <c r="D6" s="6">
        <v>1351</v>
      </c>
      <c r="E6" s="6">
        <v>15.91</v>
      </c>
      <c r="F6" s="6">
        <v>542</v>
      </c>
      <c r="G6" s="47">
        <f t="shared" si="0"/>
        <v>24.32</v>
      </c>
      <c r="H6" s="47">
        <v>70.3</v>
      </c>
      <c r="I6" s="6">
        <v>549</v>
      </c>
      <c r="J6" s="6">
        <v>16.04</v>
      </c>
      <c r="K6" s="6">
        <v>1358</v>
      </c>
      <c r="L6" s="47">
        <f t="shared" si="1"/>
        <v>43.17</v>
      </c>
      <c r="M6" s="6">
        <v>0</v>
      </c>
      <c r="N6" s="45">
        <v>1.272</v>
      </c>
      <c r="O6" s="45">
        <f>3.6*6.8</f>
        <v>24.48</v>
      </c>
      <c r="P6" s="6">
        <v>1108</v>
      </c>
      <c r="Q6" s="46">
        <v>334.7</v>
      </c>
      <c r="R6" s="6">
        <v>19.61</v>
      </c>
      <c r="S6" s="6">
        <v>646.2</v>
      </c>
      <c r="T6" s="6">
        <v>1212</v>
      </c>
      <c r="U6" s="6">
        <v>58.17</v>
      </c>
      <c r="V6" s="6">
        <v>1346</v>
      </c>
      <c r="W6" s="6">
        <v>-17.59</v>
      </c>
      <c r="X6" s="6">
        <v>411</v>
      </c>
      <c r="Y6" s="45">
        <v>4.569</v>
      </c>
    </row>
    <row r="7" spans="1:25" ht="12.75">
      <c r="A7" s="6">
        <v>2008</v>
      </c>
      <c r="B7" s="11">
        <v>39695</v>
      </c>
      <c r="C7" s="6">
        <v>32.73</v>
      </c>
      <c r="D7" s="6">
        <v>1423</v>
      </c>
      <c r="E7" s="6">
        <v>13.81</v>
      </c>
      <c r="F7" s="6">
        <v>616</v>
      </c>
      <c r="G7" s="6">
        <f t="shared" si="0"/>
        <v>23.27</v>
      </c>
      <c r="H7" s="47">
        <v>64.09</v>
      </c>
      <c r="I7" s="6">
        <v>632</v>
      </c>
      <c r="J7" s="6">
        <v>13.75</v>
      </c>
      <c r="K7" s="6">
        <v>1451</v>
      </c>
      <c r="L7" s="47">
        <f t="shared" si="1"/>
        <v>38.92</v>
      </c>
      <c r="M7" s="6">
        <v>0</v>
      </c>
      <c r="N7" s="45">
        <v>0.821</v>
      </c>
      <c r="O7" s="49">
        <v>19.35</v>
      </c>
      <c r="P7" s="6">
        <v>1402</v>
      </c>
      <c r="Q7" s="46">
        <v>180.4</v>
      </c>
      <c r="R7" s="6">
        <v>20.64</v>
      </c>
      <c r="S7" s="6">
        <v>623.6</v>
      </c>
      <c r="T7" s="6">
        <v>1132</v>
      </c>
      <c r="U7" s="6">
        <v>57.13</v>
      </c>
      <c r="V7" s="6">
        <v>1232</v>
      </c>
      <c r="W7" s="6">
        <v>-19.56</v>
      </c>
      <c r="X7" s="6">
        <v>637</v>
      </c>
      <c r="Y7" s="45">
        <v>5.021</v>
      </c>
    </row>
    <row r="8" spans="1:25" ht="12.75">
      <c r="A8" s="6">
        <v>2008</v>
      </c>
      <c r="B8" s="11">
        <v>39696</v>
      </c>
      <c r="C8" s="6">
        <v>34.59</v>
      </c>
      <c r="D8" s="6">
        <v>1323</v>
      </c>
      <c r="E8" s="6">
        <v>14.96</v>
      </c>
      <c r="F8" s="6">
        <v>642</v>
      </c>
      <c r="G8" s="47">
        <f t="shared" si="0"/>
        <v>24.775000000000002</v>
      </c>
      <c r="H8" s="47">
        <v>67.72</v>
      </c>
      <c r="I8" s="6">
        <v>621</v>
      </c>
      <c r="J8" s="6">
        <v>14.02</v>
      </c>
      <c r="K8" s="6">
        <v>1344</v>
      </c>
      <c r="L8" s="6">
        <f t="shared" si="1"/>
        <v>40.87</v>
      </c>
      <c r="M8" s="6">
        <v>0</v>
      </c>
      <c r="N8" s="45">
        <v>1.206</v>
      </c>
      <c r="O8" s="49">
        <f>3.6*6.95</f>
        <v>25.02</v>
      </c>
      <c r="P8" s="6">
        <v>1154</v>
      </c>
      <c r="Q8" s="6">
        <v>345.9</v>
      </c>
      <c r="R8" s="6">
        <v>21.22</v>
      </c>
      <c r="S8" s="46">
        <v>602.5</v>
      </c>
      <c r="T8" s="6">
        <v>1231</v>
      </c>
      <c r="U8" s="47">
        <v>65.77</v>
      </c>
      <c r="V8" s="6">
        <v>1405</v>
      </c>
      <c r="W8" s="47">
        <v>-18.7</v>
      </c>
      <c r="X8" s="6">
        <v>634</v>
      </c>
      <c r="Y8" s="45">
        <v>4.963</v>
      </c>
    </row>
    <row r="9" spans="1:25" ht="12.75">
      <c r="A9" s="6">
        <v>2008</v>
      </c>
      <c r="B9" s="11">
        <v>39697</v>
      </c>
      <c r="C9" s="47">
        <v>35.8</v>
      </c>
      <c r="D9" s="6">
        <v>1256</v>
      </c>
      <c r="E9" s="6">
        <v>14.95</v>
      </c>
      <c r="F9" s="6">
        <v>702</v>
      </c>
      <c r="G9" s="47">
        <f t="shared" si="0"/>
        <v>25.375</v>
      </c>
      <c r="H9" s="47">
        <v>66.11</v>
      </c>
      <c r="I9" s="6">
        <v>658</v>
      </c>
      <c r="J9" s="6">
        <v>12.41</v>
      </c>
      <c r="K9" s="6">
        <v>1302</v>
      </c>
      <c r="L9" s="6">
        <f t="shared" si="1"/>
        <v>39.26</v>
      </c>
      <c r="M9" s="6">
        <v>0</v>
      </c>
      <c r="N9" s="45">
        <v>2.768</v>
      </c>
      <c r="O9" s="45">
        <f>3.6*8.3</f>
        <v>29.880000000000003</v>
      </c>
      <c r="P9" s="6">
        <v>227</v>
      </c>
      <c r="Q9" s="46">
        <v>198.8</v>
      </c>
      <c r="R9" s="6">
        <v>20.09</v>
      </c>
      <c r="S9" s="6">
        <v>583.5</v>
      </c>
      <c r="T9" s="6">
        <v>1208</v>
      </c>
      <c r="U9" s="6">
        <v>57.18</v>
      </c>
      <c r="V9" s="6">
        <v>1259</v>
      </c>
      <c r="W9" s="6">
        <v>-17.25</v>
      </c>
      <c r="X9" s="6">
        <v>636</v>
      </c>
      <c r="Y9" s="45">
        <v>5.003</v>
      </c>
    </row>
    <row r="10" spans="1:25" ht="12.75">
      <c r="A10" s="6">
        <v>2008</v>
      </c>
      <c r="B10" s="11">
        <v>39698</v>
      </c>
      <c r="C10" s="47">
        <v>31.8</v>
      </c>
      <c r="D10" s="6">
        <v>1238</v>
      </c>
      <c r="E10" s="6">
        <v>12.28</v>
      </c>
      <c r="F10" s="6">
        <v>551</v>
      </c>
      <c r="G10" s="6">
        <f t="shared" si="0"/>
        <v>22.04</v>
      </c>
      <c r="H10" s="47">
        <v>90.3</v>
      </c>
      <c r="I10" s="6">
        <v>521</v>
      </c>
      <c r="J10" s="6">
        <v>33.02</v>
      </c>
      <c r="K10" s="6">
        <v>1241</v>
      </c>
      <c r="L10" s="6">
        <f t="shared" si="1"/>
        <v>61.66</v>
      </c>
      <c r="M10" s="6">
        <v>0</v>
      </c>
      <c r="N10" s="45">
        <v>1.682</v>
      </c>
      <c r="O10" s="45">
        <f>3.6*5.525</f>
        <v>19.89</v>
      </c>
      <c r="P10" s="6">
        <v>1057</v>
      </c>
      <c r="Q10" s="6">
        <v>173.2</v>
      </c>
      <c r="R10" s="47">
        <v>6.384</v>
      </c>
      <c r="S10" s="6">
        <v>295.9</v>
      </c>
      <c r="T10" s="6">
        <v>1415</v>
      </c>
      <c r="U10" s="47">
        <v>9.2</v>
      </c>
      <c r="V10" s="6">
        <v>1444</v>
      </c>
      <c r="W10" s="6">
        <v>-16.43</v>
      </c>
      <c r="X10" s="6">
        <v>319</v>
      </c>
      <c r="Y10" s="45">
        <v>1.869</v>
      </c>
    </row>
    <row r="11" spans="1:25" ht="12.75">
      <c r="A11" s="6">
        <v>2008</v>
      </c>
      <c r="B11" s="11">
        <v>39699</v>
      </c>
      <c r="C11" s="6">
        <v>34.07</v>
      </c>
      <c r="D11" s="6">
        <v>1531</v>
      </c>
      <c r="E11" s="47">
        <v>14.47</v>
      </c>
      <c r="F11" s="6">
        <v>613</v>
      </c>
      <c r="G11" s="6">
        <f t="shared" si="0"/>
        <v>24.27</v>
      </c>
      <c r="H11" s="47">
        <v>90.9</v>
      </c>
      <c r="I11" s="6">
        <v>605</v>
      </c>
      <c r="J11" s="6">
        <v>24.52</v>
      </c>
      <c r="K11" s="6">
        <v>1522</v>
      </c>
      <c r="L11" s="6">
        <f t="shared" si="1"/>
        <v>57.71</v>
      </c>
      <c r="M11" s="6">
        <v>0</v>
      </c>
      <c r="N11" s="45">
        <v>2.275</v>
      </c>
      <c r="O11" s="45">
        <f>3.6*7.85</f>
        <v>28.259999999999998</v>
      </c>
      <c r="P11" s="6">
        <v>1813</v>
      </c>
      <c r="Q11" s="46">
        <v>64.16</v>
      </c>
      <c r="R11" s="6">
        <v>20.68</v>
      </c>
      <c r="S11" s="6">
        <v>599.7</v>
      </c>
      <c r="T11" s="6">
        <v>1131</v>
      </c>
      <c r="U11" s="47">
        <v>67.53</v>
      </c>
      <c r="V11" s="6">
        <v>1401</v>
      </c>
      <c r="W11" s="6">
        <v>-13.15</v>
      </c>
      <c r="X11" s="6">
        <v>606</v>
      </c>
      <c r="Y11" s="45">
        <v>3.954</v>
      </c>
    </row>
    <row r="12" spans="1:25" ht="12.75">
      <c r="A12" s="6">
        <v>2008</v>
      </c>
      <c r="B12" s="11">
        <v>39700</v>
      </c>
      <c r="C12" s="47">
        <v>34.6</v>
      </c>
      <c r="D12" s="6">
        <v>1458</v>
      </c>
      <c r="E12" s="6">
        <v>15.43</v>
      </c>
      <c r="F12" s="6">
        <v>605</v>
      </c>
      <c r="G12" s="47">
        <f t="shared" si="0"/>
        <v>25.015</v>
      </c>
      <c r="H12" s="47">
        <v>87.7</v>
      </c>
      <c r="I12" s="6">
        <v>554</v>
      </c>
      <c r="J12" s="47">
        <v>21.6</v>
      </c>
      <c r="K12" s="6">
        <v>1505</v>
      </c>
      <c r="L12" s="6">
        <f t="shared" si="1"/>
        <v>54.650000000000006</v>
      </c>
      <c r="M12" s="6">
        <v>0</v>
      </c>
      <c r="N12" s="45">
        <v>2.139</v>
      </c>
      <c r="O12" s="45">
        <f>3.6*7.32</f>
        <v>26.352</v>
      </c>
      <c r="P12" s="6">
        <v>937</v>
      </c>
      <c r="Q12" s="46">
        <v>28.01</v>
      </c>
      <c r="R12" s="6">
        <v>18.69</v>
      </c>
      <c r="S12" s="6">
        <v>619.5</v>
      </c>
      <c r="T12" s="6">
        <v>1218</v>
      </c>
      <c r="U12" s="44">
        <v>65.77</v>
      </c>
      <c r="V12" s="6">
        <v>1328</v>
      </c>
      <c r="W12" s="6">
        <v>-11.34</v>
      </c>
      <c r="X12" s="6">
        <v>644</v>
      </c>
      <c r="Y12" s="49">
        <v>4.289</v>
      </c>
    </row>
    <row r="13" spans="1:25" ht="12.75">
      <c r="A13" s="6">
        <v>2008</v>
      </c>
      <c r="B13" s="11">
        <v>39701</v>
      </c>
      <c r="C13" s="47">
        <v>36.2</v>
      </c>
      <c r="D13" s="6">
        <v>1505</v>
      </c>
      <c r="E13" s="6">
        <v>17.91</v>
      </c>
      <c r="F13" s="6">
        <v>628</v>
      </c>
      <c r="G13" s="47">
        <f t="shared" si="0"/>
        <v>27.055</v>
      </c>
      <c r="H13" s="47">
        <v>82.3</v>
      </c>
      <c r="I13" s="6">
        <v>636</v>
      </c>
      <c r="J13" s="6">
        <v>16.64</v>
      </c>
      <c r="K13" s="6">
        <v>1515</v>
      </c>
      <c r="L13" s="6">
        <f t="shared" si="1"/>
        <v>49.47</v>
      </c>
      <c r="M13" s="6">
        <v>0</v>
      </c>
      <c r="N13" s="49">
        <v>2.247</v>
      </c>
      <c r="O13" s="49">
        <f>3.6*6.8</f>
        <v>24.48</v>
      </c>
      <c r="P13" s="6">
        <v>952</v>
      </c>
      <c r="Q13" s="46">
        <v>330.9</v>
      </c>
      <c r="R13" s="6">
        <v>21.24</v>
      </c>
      <c r="S13" s="46">
        <v>603</v>
      </c>
      <c r="T13" s="6">
        <v>1145</v>
      </c>
      <c r="U13" s="6">
        <v>67.33</v>
      </c>
      <c r="V13" s="6">
        <v>1407</v>
      </c>
      <c r="W13" s="6">
        <v>-11.79</v>
      </c>
      <c r="X13" s="6">
        <v>400</v>
      </c>
      <c r="Y13" s="45">
        <v>4.769</v>
      </c>
    </row>
    <row r="14" spans="1:26" ht="12.75">
      <c r="A14" s="6">
        <v>2008</v>
      </c>
      <c r="B14" s="11">
        <v>39702</v>
      </c>
      <c r="C14" s="6">
        <v>35.48</v>
      </c>
      <c r="D14" s="6">
        <v>1358</v>
      </c>
      <c r="E14" s="47">
        <v>18.9</v>
      </c>
      <c r="F14" s="6">
        <v>545</v>
      </c>
      <c r="G14" s="47">
        <f t="shared" si="0"/>
        <v>27.189999999999998</v>
      </c>
      <c r="H14" s="47">
        <v>74.7</v>
      </c>
      <c r="I14" s="6">
        <v>532</v>
      </c>
      <c r="J14" s="47">
        <v>16.7</v>
      </c>
      <c r="K14" s="6">
        <v>1406</v>
      </c>
      <c r="L14" s="47">
        <f t="shared" si="1"/>
        <v>45.7</v>
      </c>
      <c r="M14" s="6">
        <v>0</v>
      </c>
      <c r="N14" s="45">
        <v>1.553</v>
      </c>
      <c r="O14" s="49">
        <f>3.6*7.17</f>
        <v>25.812</v>
      </c>
      <c r="P14" s="6">
        <v>943</v>
      </c>
      <c r="Q14" s="6">
        <v>354.6</v>
      </c>
      <c r="R14" s="6">
        <v>21.33</v>
      </c>
      <c r="S14" s="6">
        <v>623.4</v>
      </c>
      <c r="T14" s="6">
        <v>1118</v>
      </c>
      <c r="U14" s="47">
        <v>67.05</v>
      </c>
      <c r="V14" s="6">
        <v>1357</v>
      </c>
      <c r="W14" s="6">
        <v>-15.58</v>
      </c>
      <c r="X14" s="6">
        <v>625</v>
      </c>
      <c r="Y14" s="45">
        <v>4.801</v>
      </c>
      <c r="Z14" s="16"/>
    </row>
    <row r="15" spans="1:25" ht="12.75">
      <c r="A15" s="6">
        <v>2008</v>
      </c>
      <c r="B15" s="11">
        <v>39703</v>
      </c>
      <c r="C15" s="6">
        <v>36.01</v>
      </c>
      <c r="D15" s="6">
        <v>1256</v>
      </c>
      <c r="E15" s="6">
        <v>20.17</v>
      </c>
      <c r="F15" s="6">
        <v>554</v>
      </c>
      <c r="G15" s="6">
        <f t="shared" si="0"/>
        <v>28.09</v>
      </c>
      <c r="H15" s="47">
        <v>53.4</v>
      </c>
      <c r="I15" s="6">
        <v>559</v>
      </c>
      <c r="J15" s="6">
        <v>12.48</v>
      </c>
      <c r="K15" s="6">
        <v>1258</v>
      </c>
      <c r="L15" s="6">
        <f t="shared" si="1"/>
        <v>32.94</v>
      </c>
      <c r="M15" s="6">
        <v>0</v>
      </c>
      <c r="N15" s="45">
        <v>2.295</v>
      </c>
      <c r="O15" s="49">
        <f>3.6*8.45</f>
        <v>30.419999999999998</v>
      </c>
      <c r="P15" s="6">
        <v>921</v>
      </c>
      <c r="Q15" s="6">
        <v>330.9</v>
      </c>
      <c r="R15" s="6">
        <v>20.72</v>
      </c>
      <c r="S15" s="46">
        <v>657.2</v>
      </c>
      <c r="T15" s="6">
        <v>1135</v>
      </c>
      <c r="U15" s="6">
        <v>55.57</v>
      </c>
      <c r="V15" s="6">
        <v>1257</v>
      </c>
      <c r="W15" s="6">
        <v>-15.57</v>
      </c>
      <c r="X15" s="6">
        <v>555</v>
      </c>
      <c r="Y15" s="45">
        <v>5.106</v>
      </c>
    </row>
    <row r="16" spans="1:25" ht="12.75">
      <c r="A16" s="6">
        <v>2008</v>
      </c>
      <c r="B16" s="11">
        <v>39704</v>
      </c>
      <c r="C16" s="6">
        <v>36.34</v>
      </c>
      <c r="D16" s="6">
        <v>1321</v>
      </c>
      <c r="E16" s="6">
        <v>19.71</v>
      </c>
      <c r="F16" s="6">
        <v>223</v>
      </c>
      <c r="G16" s="47">
        <f t="shared" si="0"/>
        <v>28.025000000000002</v>
      </c>
      <c r="H16" s="47">
        <v>74.8</v>
      </c>
      <c r="I16" s="6">
        <v>231</v>
      </c>
      <c r="J16" s="6">
        <v>12.95</v>
      </c>
      <c r="K16" s="6">
        <v>1325</v>
      </c>
      <c r="L16" s="47">
        <f t="shared" si="1"/>
        <v>43.875</v>
      </c>
      <c r="M16" s="6">
        <v>0</v>
      </c>
      <c r="N16" s="45">
        <v>3.459</v>
      </c>
      <c r="O16" s="49">
        <f>3.6*8.22</f>
        <v>29.592000000000002</v>
      </c>
      <c r="P16" s="6">
        <v>141</v>
      </c>
      <c r="Q16" s="6">
        <v>140.7</v>
      </c>
      <c r="R16" s="6">
        <v>11.57</v>
      </c>
      <c r="S16" s="46">
        <v>616.2</v>
      </c>
      <c r="T16" s="6">
        <v>1112</v>
      </c>
      <c r="U16" s="6">
        <v>31.65</v>
      </c>
      <c r="V16" s="6">
        <v>1314</v>
      </c>
      <c r="W16" s="6">
        <v>-11.62</v>
      </c>
      <c r="X16" s="6">
        <v>0</v>
      </c>
      <c r="Y16" s="45">
        <v>4.989</v>
      </c>
    </row>
    <row r="17" spans="1:25" ht="12.75">
      <c r="A17" s="6">
        <v>2008</v>
      </c>
      <c r="B17" s="11">
        <v>39705</v>
      </c>
      <c r="C17" s="6">
        <v>27.52</v>
      </c>
      <c r="D17" s="6">
        <v>1405</v>
      </c>
      <c r="E17" s="6">
        <v>15.56</v>
      </c>
      <c r="F17" s="6">
        <v>645</v>
      </c>
      <c r="G17" s="6">
        <f t="shared" si="0"/>
        <v>21.54</v>
      </c>
      <c r="H17" s="47">
        <v>90.2</v>
      </c>
      <c r="I17" s="6">
        <v>647</v>
      </c>
      <c r="J17" s="6">
        <v>39.67</v>
      </c>
      <c r="K17" s="6">
        <v>1403</v>
      </c>
      <c r="L17" s="47">
        <f t="shared" si="1"/>
        <v>64.935</v>
      </c>
      <c r="M17" s="6">
        <v>0</v>
      </c>
      <c r="N17" s="45">
        <v>2.045</v>
      </c>
      <c r="O17" s="49">
        <f>3.6*6.65</f>
        <v>23.94</v>
      </c>
      <c r="P17" s="6">
        <v>1016</v>
      </c>
      <c r="Q17" s="46">
        <v>37.39</v>
      </c>
      <c r="R17" s="6">
        <v>13.92</v>
      </c>
      <c r="S17" s="6">
        <v>668.4</v>
      </c>
      <c r="T17" s="6">
        <v>1151</v>
      </c>
      <c r="U17" s="6">
        <v>52.81</v>
      </c>
      <c r="V17" s="6">
        <v>1357</v>
      </c>
      <c r="W17" s="6">
        <v>-13.24</v>
      </c>
      <c r="X17" s="6">
        <v>642</v>
      </c>
      <c r="Y17" s="45">
        <v>2.963</v>
      </c>
    </row>
    <row r="18" spans="1:25" ht="12.75">
      <c r="A18" s="6">
        <v>2008</v>
      </c>
      <c r="B18" s="11">
        <v>39706</v>
      </c>
      <c r="C18" s="6">
        <v>28.99</v>
      </c>
      <c r="D18" s="6">
        <v>1305</v>
      </c>
      <c r="E18" s="47">
        <v>16.5</v>
      </c>
      <c r="F18" s="6">
        <v>556</v>
      </c>
      <c r="G18" s="47">
        <f t="shared" si="0"/>
        <v>22.744999999999997</v>
      </c>
      <c r="H18" s="47">
        <v>91.4</v>
      </c>
      <c r="I18" s="6">
        <v>548</v>
      </c>
      <c r="J18" s="6">
        <v>36.31</v>
      </c>
      <c r="K18" s="6">
        <v>1303</v>
      </c>
      <c r="L18" s="47">
        <f t="shared" si="1"/>
        <v>63.855000000000004</v>
      </c>
      <c r="M18" s="6">
        <v>0</v>
      </c>
      <c r="N18" s="45">
        <v>2.642</v>
      </c>
      <c r="O18" s="45">
        <f>3.6*6.425</f>
        <v>23.13</v>
      </c>
      <c r="P18" s="6">
        <v>1532</v>
      </c>
      <c r="Q18" s="6">
        <v>132.4</v>
      </c>
      <c r="R18" s="6">
        <v>18.58</v>
      </c>
      <c r="S18" s="6">
        <v>649.2</v>
      </c>
      <c r="T18" s="6">
        <v>1234</v>
      </c>
      <c r="U18" s="47">
        <v>62.9</v>
      </c>
      <c r="V18" s="6">
        <v>1257</v>
      </c>
      <c r="W18" s="47">
        <v>-12.6</v>
      </c>
      <c r="X18" s="6">
        <v>547</v>
      </c>
      <c r="Y18" s="45">
        <v>3.089</v>
      </c>
    </row>
    <row r="19" spans="1:25" ht="12.75">
      <c r="A19" s="6">
        <v>2008</v>
      </c>
      <c r="B19" s="11">
        <v>39707</v>
      </c>
      <c r="C19" s="6">
        <v>29.57</v>
      </c>
      <c r="D19" s="6">
        <v>1527</v>
      </c>
      <c r="E19" s="6">
        <v>15.29</v>
      </c>
      <c r="F19" s="6">
        <v>547</v>
      </c>
      <c r="G19" s="6">
        <f t="shared" si="0"/>
        <v>22.43</v>
      </c>
      <c r="H19" s="47">
        <v>88.5</v>
      </c>
      <c r="I19" s="6">
        <v>538</v>
      </c>
      <c r="J19" s="47">
        <v>30.2</v>
      </c>
      <c r="K19" s="6">
        <v>1534</v>
      </c>
      <c r="L19" s="6">
        <f t="shared" si="1"/>
        <v>59.35</v>
      </c>
      <c r="M19" s="6">
        <v>0</v>
      </c>
      <c r="N19" s="45">
        <v>3.17</v>
      </c>
      <c r="O19" s="49">
        <f>3.6*7.77</f>
        <v>27.971999999999998</v>
      </c>
      <c r="P19" s="6">
        <v>2327</v>
      </c>
      <c r="Q19" s="46">
        <v>84.4</v>
      </c>
      <c r="R19" s="6">
        <v>11.89</v>
      </c>
      <c r="S19" s="6">
        <v>563.5</v>
      </c>
      <c r="T19" s="6">
        <v>1251</v>
      </c>
      <c r="U19" s="6">
        <v>59.21</v>
      </c>
      <c r="V19" s="6">
        <v>1345</v>
      </c>
      <c r="W19" s="6">
        <v>-12.36</v>
      </c>
      <c r="X19" s="6">
        <v>0</v>
      </c>
      <c r="Y19" s="45">
        <v>3.576</v>
      </c>
    </row>
    <row r="20" spans="1:25" ht="12.75">
      <c r="A20" s="6">
        <v>2008</v>
      </c>
      <c r="B20" s="11">
        <v>39708</v>
      </c>
      <c r="C20" s="6">
        <v>28.89</v>
      </c>
      <c r="D20" s="6">
        <v>1433</v>
      </c>
      <c r="E20" s="6">
        <v>13.41</v>
      </c>
      <c r="F20" s="6">
        <v>617</v>
      </c>
      <c r="G20" s="47">
        <v>20.5</v>
      </c>
      <c r="H20" s="47">
        <v>79.3</v>
      </c>
      <c r="I20" s="6">
        <v>618</v>
      </c>
      <c r="J20" s="6">
        <v>26.19</v>
      </c>
      <c r="K20" s="6">
        <v>1718</v>
      </c>
      <c r="L20" s="6">
        <v>51.02</v>
      </c>
      <c r="M20" s="6">
        <v>0</v>
      </c>
      <c r="N20" s="45">
        <v>3.987</v>
      </c>
      <c r="O20" s="49">
        <f>3.6*8</f>
        <v>28.8</v>
      </c>
      <c r="P20" s="6">
        <v>231</v>
      </c>
      <c r="Q20" s="46">
        <v>97.1</v>
      </c>
      <c r="R20" s="6">
        <v>21.63</v>
      </c>
      <c r="S20" s="6">
        <v>596.9</v>
      </c>
      <c r="T20" s="6">
        <v>1210</v>
      </c>
      <c r="U20" s="6">
        <v>57.06</v>
      </c>
      <c r="V20" s="6">
        <v>1344</v>
      </c>
      <c r="W20" s="6">
        <v>-18.85</v>
      </c>
      <c r="X20" s="6">
        <v>630</v>
      </c>
      <c r="Y20" s="49">
        <v>4.618</v>
      </c>
    </row>
    <row r="21" spans="1:25" ht="12.75">
      <c r="A21" s="6">
        <v>2008</v>
      </c>
      <c r="B21" s="11">
        <v>39709</v>
      </c>
      <c r="C21" s="6">
        <v>29.44</v>
      </c>
      <c r="D21" s="6">
        <v>1437</v>
      </c>
      <c r="E21" s="6">
        <v>12.28</v>
      </c>
      <c r="F21" s="6">
        <v>612</v>
      </c>
      <c r="G21" s="6">
        <v>20.08</v>
      </c>
      <c r="H21" s="47">
        <v>76.8</v>
      </c>
      <c r="I21" s="6">
        <v>612</v>
      </c>
      <c r="J21" s="6">
        <v>19.59</v>
      </c>
      <c r="K21" s="6">
        <v>1505</v>
      </c>
      <c r="L21" s="47">
        <v>48.32</v>
      </c>
      <c r="M21" s="6">
        <v>0</v>
      </c>
      <c r="N21" s="45">
        <v>4.417</v>
      </c>
      <c r="O21" s="45">
        <v>32.58</v>
      </c>
      <c r="P21" s="6">
        <v>2321</v>
      </c>
      <c r="Q21" s="6">
        <v>101.5</v>
      </c>
      <c r="R21" s="6">
        <v>22.79</v>
      </c>
      <c r="S21" s="46">
        <v>645</v>
      </c>
      <c r="T21" s="6">
        <v>1248</v>
      </c>
      <c r="U21" s="6">
        <v>65.11</v>
      </c>
      <c r="V21" s="6">
        <v>1337</v>
      </c>
      <c r="W21" s="6">
        <v>-20.74</v>
      </c>
      <c r="X21" s="6">
        <v>615</v>
      </c>
      <c r="Y21" s="45">
        <v>4.921</v>
      </c>
    </row>
    <row r="22" spans="1:27" ht="12.75">
      <c r="A22" s="6">
        <v>2008</v>
      </c>
      <c r="B22" s="11">
        <v>39710</v>
      </c>
      <c r="C22" s="6">
        <v>31.07</v>
      </c>
      <c r="D22" s="6">
        <v>1448</v>
      </c>
      <c r="E22" s="6">
        <v>13.26</v>
      </c>
      <c r="F22" s="6">
        <v>618</v>
      </c>
      <c r="G22" s="6">
        <v>21.24</v>
      </c>
      <c r="H22" s="47">
        <v>74.7</v>
      </c>
      <c r="I22" s="6">
        <v>621</v>
      </c>
      <c r="J22" s="47">
        <v>27.51</v>
      </c>
      <c r="K22" s="6">
        <v>1448</v>
      </c>
      <c r="L22" s="6">
        <v>52.18</v>
      </c>
      <c r="M22" s="6">
        <v>0</v>
      </c>
      <c r="N22" s="45">
        <v>3.175</v>
      </c>
      <c r="O22" s="49">
        <f>3.6*8</f>
        <v>28.8</v>
      </c>
      <c r="P22" s="6">
        <v>1655</v>
      </c>
      <c r="Q22" s="46">
        <v>131.7</v>
      </c>
      <c r="R22" s="6">
        <v>19.77</v>
      </c>
      <c r="S22" s="6">
        <v>638.2</v>
      </c>
      <c r="T22" s="6">
        <v>1116</v>
      </c>
      <c r="U22" s="6">
        <v>66.56</v>
      </c>
      <c r="V22" s="6">
        <v>1308</v>
      </c>
      <c r="W22" s="6">
        <v>-18.42</v>
      </c>
      <c r="X22" s="6">
        <v>612</v>
      </c>
      <c r="Y22" s="45">
        <v>4.468</v>
      </c>
      <c r="AA22" s="35"/>
    </row>
    <row r="23" spans="1:25" ht="12.75">
      <c r="A23" s="6">
        <v>2008</v>
      </c>
      <c r="B23" s="11">
        <v>39711</v>
      </c>
      <c r="C23" s="6">
        <v>27.71</v>
      </c>
      <c r="D23" s="6">
        <v>1203</v>
      </c>
      <c r="E23" s="47">
        <v>16.66</v>
      </c>
      <c r="F23" s="6">
        <v>1945</v>
      </c>
      <c r="G23" s="47">
        <v>20.3</v>
      </c>
      <c r="H23" s="47">
        <v>91.1</v>
      </c>
      <c r="I23" s="6">
        <v>2358</v>
      </c>
      <c r="J23" s="6">
        <v>39.51</v>
      </c>
      <c r="K23" s="6">
        <v>1203</v>
      </c>
      <c r="L23" s="6">
        <v>68.73</v>
      </c>
      <c r="M23" s="6">
        <v>5.6</v>
      </c>
      <c r="N23" s="45">
        <v>2.538</v>
      </c>
      <c r="O23" s="45">
        <f>7.47*3.6</f>
        <v>26.892</v>
      </c>
      <c r="P23" s="6">
        <v>1532</v>
      </c>
      <c r="Q23" s="46">
        <v>180.3</v>
      </c>
      <c r="R23" s="47">
        <v>10.4</v>
      </c>
      <c r="S23" s="46">
        <v>572.8</v>
      </c>
      <c r="T23" s="6">
        <v>1106</v>
      </c>
      <c r="U23" s="6">
        <v>40.72</v>
      </c>
      <c r="V23" s="6">
        <v>1126</v>
      </c>
      <c r="W23" s="6">
        <v>-32.73</v>
      </c>
      <c r="X23" s="6">
        <v>2011</v>
      </c>
      <c r="Y23" s="45">
        <v>2.546</v>
      </c>
    </row>
    <row r="24" spans="1:25" ht="12.75">
      <c r="A24" s="6">
        <v>2008</v>
      </c>
      <c r="B24" s="11">
        <v>39712</v>
      </c>
      <c r="C24" s="6">
        <v>19.88</v>
      </c>
      <c r="D24" s="6">
        <v>1308</v>
      </c>
      <c r="E24" s="6">
        <v>14.05</v>
      </c>
      <c r="F24" s="6">
        <v>2351</v>
      </c>
      <c r="G24" s="6">
        <v>17.64</v>
      </c>
      <c r="H24" s="47">
        <v>93.2</v>
      </c>
      <c r="I24" s="6">
        <v>159</v>
      </c>
      <c r="J24" s="6">
        <v>67.83</v>
      </c>
      <c r="K24" s="6">
        <v>1706</v>
      </c>
      <c r="L24" s="47">
        <v>84.4</v>
      </c>
      <c r="M24" s="6">
        <v>5.6</v>
      </c>
      <c r="N24" s="49">
        <v>2.154</v>
      </c>
      <c r="O24" s="49">
        <f>3.6*8.07</f>
        <v>29.052000000000003</v>
      </c>
      <c r="P24" s="6">
        <v>1228</v>
      </c>
      <c r="Q24" s="46">
        <v>221.8</v>
      </c>
      <c r="R24" s="47">
        <v>5.894</v>
      </c>
      <c r="S24" s="6">
        <v>464.3</v>
      </c>
      <c r="T24" s="6">
        <v>1417</v>
      </c>
      <c r="U24" s="47">
        <v>-1.47</v>
      </c>
      <c r="V24" s="6">
        <v>1154</v>
      </c>
      <c r="W24" s="47">
        <v>-33.1</v>
      </c>
      <c r="X24" s="6">
        <v>318</v>
      </c>
      <c r="Y24" s="45">
        <v>1.117</v>
      </c>
    </row>
    <row r="25" spans="1:25" ht="12.75">
      <c r="A25" s="6">
        <v>2008</v>
      </c>
      <c r="B25" s="11">
        <v>39713</v>
      </c>
      <c r="C25" s="6">
        <v>21.25</v>
      </c>
      <c r="D25" s="6">
        <v>1611</v>
      </c>
      <c r="E25" s="6">
        <v>12.44</v>
      </c>
      <c r="F25" s="6">
        <v>620</v>
      </c>
      <c r="G25" s="6">
        <v>15.88</v>
      </c>
      <c r="H25" s="47">
        <v>87.1</v>
      </c>
      <c r="I25" s="6">
        <v>537</v>
      </c>
      <c r="J25" s="6">
        <v>30.61</v>
      </c>
      <c r="K25" s="6">
        <v>1545</v>
      </c>
      <c r="L25" s="6">
        <v>62.11</v>
      </c>
      <c r="M25" s="6">
        <v>0</v>
      </c>
      <c r="N25" s="49">
        <v>1.636</v>
      </c>
      <c r="O25" s="49">
        <f>3.6*6.725</f>
        <v>24.21</v>
      </c>
      <c r="P25" s="6">
        <v>1211</v>
      </c>
      <c r="Q25" s="6">
        <v>194.7</v>
      </c>
      <c r="R25" s="6">
        <v>16.86</v>
      </c>
      <c r="S25" s="46">
        <v>895</v>
      </c>
      <c r="T25" s="6">
        <v>1206</v>
      </c>
      <c r="U25" s="47">
        <v>39.1</v>
      </c>
      <c r="V25" s="6">
        <v>1231</v>
      </c>
      <c r="W25" s="47">
        <v>-33.8</v>
      </c>
      <c r="X25" s="6">
        <v>2356</v>
      </c>
      <c r="Y25" s="45">
        <v>2.92</v>
      </c>
    </row>
    <row r="26" spans="1:26" ht="12.75">
      <c r="A26" s="6">
        <v>2008</v>
      </c>
      <c r="B26" s="11">
        <v>39714</v>
      </c>
      <c r="C26" s="6">
        <v>26.74</v>
      </c>
      <c r="D26" s="6">
        <v>1510</v>
      </c>
      <c r="E26" s="6">
        <v>9.54</v>
      </c>
      <c r="F26" s="6">
        <v>621</v>
      </c>
      <c r="G26" s="6">
        <v>18.47</v>
      </c>
      <c r="H26" s="47">
        <v>81.8</v>
      </c>
      <c r="I26" s="6">
        <v>442</v>
      </c>
      <c r="J26" s="6">
        <v>16.95</v>
      </c>
      <c r="K26" s="6">
        <v>1647</v>
      </c>
      <c r="L26" s="6">
        <v>45.28</v>
      </c>
      <c r="M26" s="6">
        <v>0</v>
      </c>
      <c r="N26" s="49">
        <v>1.513</v>
      </c>
      <c r="O26" s="49">
        <f>3.6*6.2</f>
        <v>22.32</v>
      </c>
      <c r="P26" s="6">
        <v>2245</v>
      </c>
      <c r="Q26" s="46">
        <v>100.2</v>
      </c>
      <c r="R26" s="6">
        <v>24.79</v>
      </c>
      <c r="S26" s="6">
        <v>693.6</v>
      </c>
      <c r="T26" s="6">
        <v>1146</v>
      </c>
      <c r="U26" s="47">
        <v>74.1</v>
      </c>
      <c r="V26" s="6">
        <v>1235</v>
      </c>
      <c r="W26" s="6">
        <v>-38.06</v>
      </c>
      <c r="X26" s="6">
        <v>509</v>
      </c>
      <c r="Y26" s="45">
        <v>4.764</v>
      </c>
      <c r="Z26" s="17"/>
    </row>
    <row r="27" spans="1:25" ht="12.75">
      <c r="A27" s="6">
        <v>2008</v>
      </c>
      <c r="B27" s="11">
        <v>39715</v>
      </c>
      <c r="C27" s="6">
        <v>27.74</v>
      </c>
      <c r="D27" s="6">
        <v>1530</v>
      </c>
      <c r="E27" s="6">
        <v>12.57</v>
      </c>
      <c r="F27" s="6">
        <v>605</v>
      </c>
      <c r="G27" s="6">
        <v>19.76</v>
      </c>
      <c r="H27" s="47">
        <v>79.1</v>
      </c>
      <c r="I27" s="6">
        <v>606</v>
      </c>
      <c r="J27" s="6">
        <v>19.06</v>
      </c>
      <c r="K27" s="6">
        <v>1608</v>
      </c>
      <c r="L27" s="6">
        <v>48.41</v>
      </c>
      <c r="M27" s="6">
        <v>0</v>
      </c>
      <c r="N27" s="45">
        <v>3.696</v>
      </c>
      <c r="O27" s="49">
        <f>9.27*3.6</f>
        <v>33.372</v>
      </c>
      <c r="P27" s="6">
        <v>827</v>
      </c>
      <c r="Q27" s="46">
        <v>54.26</v>
      </c>
      <c r="R27" s="6">
        <v>24.87</v>
      </c>
      <c r="S27" s="46">
        <v>661</v>
      </c>
      <c r="T27" s="6">
        <v>1206</v>
      </c>
      <c r="U27" s="47">
        <v>75.7</v>
      </c>
      <c r="V27" s="6">
        <v>1318</v>
      </c>
      <c r="W27" s="47">
        <v>-30.7</v>
      </c>
      <c r="X27" s="6">
        <v>455</v>
      </c>
      <c r="Y27" s="45">
        <v>5.029</v>
      </c>
    </row>
    <row r="28" spans="1:26" ht="12.75">
      <c r="A28" s="6">
        <v>2008</v>
      </c>
      <c r="B28" s="11">
        <v>39716</v>
      </c>
      <c r="C28" s="6">
        <v>31.47</v>
      </c>
      <c r="D28" s="6">
        <v>1530</v>
      </c>
      <c r="E28" s="6">
        <v>13.25</v>
      </c>
      <c r="F28" s="6">
        <v>606</v>
      </c>
      <c r="G28" s="47">
        <v>22.3</v>
      </c>
      <c r="H28" s="47">
        <v>80.6</v>
      </c>
      <c r="I28" s="6">
        <v>607</v>
      </c>
      <c r="J28" s="6">
        <v>19.99</v>
      </c>
      <c r="K28" s="6">
        <v>1655</v>
      </c>
      <c r="L28" s="6">
        <v>46.35</v>
      </c>
      <c r="M28" s="6">
        <v>0</v>
      </c>
      <c r="N28" s="45">
        <v>2.634</v>
      </c>
      <c r="O28" s="49">
        <f>3.6*6.05</f>
        <v>21.78</v>
      </c>
      <c r="P28" s="6">
        <v>333</v>
      </c>
      <c r="Q28" s="46">
        <v>74.4</v>
      </c>
      <c r="R28" s="47">
        <v>23.83</v>
      </c>
      <c r="S28" s="6">
        <v>689.5</v>
      </c>
      <c r="T28" s="6">
        <v>1207</v>
      </c>
      <c r="U28" s="47">
        <v>81.6</v>
      </c>
      <c r="V28" s="6">
        <v>1309</v>
      </c>
      <c r="W28" s="6">
        <v>-28.14</v>
      </c>
      <c r="X28" s="6">
        <v>556</v>
      </c>
      <c r="Y28" s="45">
        <v>4.913</v>
      </c>
      <c r="Z28" s="35"/>
    </row>
    <row r="29" spans="1:26" ht="12.75">
      <c r="A29" s="6">
        <v>2008</v>
      </c>
      <c r="B29" s="11">
        <v>39717</v>
      </c>
      <c r="C29" s="6">
        <v>26.49</v>
      </c>
      <c r="D29" s="6">
        <v>1620</v>
      </c>
      <c r="E29" s="6">
        <v>16.89</v>
      </c>
      <c r="F29" s="6">
        <v>608</v>
      </c>
      <c r="G29" s="6">
        <v>20.43</v>
      </c>
      <c r="H29" s="47">
        <v>84.3</v>
      </c>
      <c r="I29" s="6">
        <v>848</v>
      </c>
      <c r="J29" s="6">
        <v>36.15</v>
      </c>
      <c r="K29" s="6">
        <v>1621</v>
      </c>
      <c r="L29" s="6">
        <v>62.03</v>
      </c>
      <c r="M29" s="6">
        <v>0.7</v>
      </c>
      <c r="N29" s="45">
        <v>2.413</v>
      </c>
      <c r="O29" s="49">
        <f>3.6*7.7</f>
        <v>27.720000000000002</v>
      </c>
      <c r="P29" s="6">
        <v>1624</v>
      </c>
      <c r="Q29" s="6">
        <v>198.7</v>
      </c>
      <c r="R29" s="6">
        <v>10.92</v>
      </c>
      <c r="S29" s="46">
        <v>802</v>
      </c>
      <c r="T29" s="6">
        <v>1234</v>
      </c>
      <c r="U29" s="6">
        <v>21.29</v>
      </c>
      <c r="V29" s="6">
        <v>1307</v>
      </c>
      <c r="W29" s="6">
        <v>-22.17</v>
      </c>
      <c r="X29" s="6">
        <v>511</v>
      </c>
      <c r="Y29" s="45">
        <v>2.363</v>
      </c>
      <c r="Z29" s="35">
        <f>SUM(Y29:Y32)</f>
        <v>17.560000000000002</v>
      </c>
    </row>
    <row r="30" spans="1:25" ht="12.75">
      <c r="A30" s="6">
        <v>2008</v>
      </c>
      <c r="B30" s="11">
        <v>39718</v>
      </c>
      <c r="C30" s="6">
        <v>29.36</v>
      </c>
      <c r="D30" s="6">
        <v>1401</v>
      </c>
      <c r="E30" s="6">
        <v>15.42</v>
      </c>
      <c r="F30" s="6">
        <v>544</v>
      </c>
      <c r="G30" s="6">
        <v>21.75</v>
      </c>
      <c r="H30" s="47">
        <v>87.1</v>
      </c>
      <c r="I30" s="6">
        <v>545</v>
      </c>
      <c r="J30" s="47">
        <v>19.2</v>
      </c>
      <c r="K30" s="6">
        <v>1438</v>
      </c>
      <c r="L30" s="47">
        <v>53.46</v>
      </c>
      <c r="M30" s="6">
        <v>0</v>
      </c>
      <c r="N30" s="45">
        <v>2.644</v>
      </c>
      <c r="O30" s="49">
        <f>3.6*7.47</f>
        <v>26.892</v>
      </c>
      <c r="P30" s="6">
        <v>1558</v>
      </c>
      <c r="Q30" s="46">
        <v>151</v>
      </c>
      <c r="R30" s="6">
        <v>22.65</v>
      </c>
      <c r="S30" s="46">
        <v>720</v>
      </c>
      <c r="T30" s="6">
        <v>1222</v>
      </c>
      <c r="U30" s="6">
        <v>64.97</v>
      </c>
      <c r="V30" s="6">
        <v>1256</v>
      </c>
      <c r="W30" s="6">
        <v>-23.46</v>
      </c>
      <c r="X30" s="6">
        <v>2359</v>
      </c>
      <c r="Y30" s="45">
        <v>4.825</v>
      </c>
    </row>
    <row r="31" spans="1:25" ht="12.75">
      <c r="A31" s="6">
        <v>2008</v>
      </c>
      <c r="B31" s="11">
        <v>39719</v>
      </c>
      <c r="C31" s="6">
        <v>29.84</v>
      </c>
      <c r="D31" s="6">
        <v>1525</v>
      </c>
      <c r="E31" s="6">
        <v>13.65</v>
      </c>
      <c r="F31" s="6">
        <v>555</v>
      </c>
      <c r="G31" s="47">
        <v>21.29</v>
      </c>
      <c r="H31" s="47">
        <v>80.1</v>
      </c>
      <c r="I31" s="6">
        <v>603</v>
      </c>
      <c r="J31" s="6">
        <v>11.94</v>
      </c>
      <c r="K31" s="6">
        <v>1458</v>
      </c>
      <c r="L31" s="6">
        <v>45.46</v>
      </c>
      <c r="M31" s="6">
        <v>0</v>
      </c>
      <c r="N31" s="49">
        <v>3.106</v>
      </c>
      <c r="O31" s="49">
        <f>3.6*6.875</f>
        <v>24.75</v>
      </c>
      <c r="P31" s="6">
        <v>652</v>
      </c>
      <c r="Q31" s="46">
        <v>91.5</v>
      </c>
      <c r="R31" s="6">
        <v>25.66</v>
      </c>
      <c r="S31" s="6">
        <v>691.2</v>
      </c>
      <c r="T31" s="6">
        <v>1227</v>
      </c>
      <c r="U31" s="47">
        <v>69.13</v>
      </c>
      <c r="V31" s="6">
        <v>1320</v>
      </c>
      <c r="W31" s="6">
        <v>-26.95</v>
      </c>
      <c r="X31" s="6">
        <v>554</v>
      </c>
      <c r="Y31" s="45">
        <v>5.491</v>
      </c>
    </row>
    <row r="32" spans="1:25" ht="12.75">
      <c r="A32" s="6">
        <v>2008</v>
      </c>
      <c r="B32" s="11">
        <v>39720</v>
      </c>
      <c r="C32" s="6">
        <v>32.19</v>
      </c>
      <c r="D32" s="6">
        <v>1602</v>
      </c>
      <c r="E32" s="6">
        <v>13.61</v>
      </c>
      <c r="F32" s="6">
        <v>551</v>
      </c>
      <c r="G32" s="6">
        <v>22.43</v>
      </c>
      <c r="H32" s="47">
        <v>81.7</v>
      </c>
      <c r="I32" s="6">
        <v>551</v>
      </c>
      <c r="J32" s="6">
        <v>13.65</v>
      </c>
      <c r="K32" s="6">
        <v>1549</v>
      </c>
      <c r="L32" s="6">
        <v>43.04</v>
      </c>
      <c r="M32" s="6">
        <v>0</v>
      </c>
      <c r="N32" s="45">
        <v>1.951</v>
      </c>
      <c r="O32" s="49">
        <f>3.6*6.5</f>
        <v>23.400000000000002</v>
      </c>
      <c r="P32" s="6">
        <v>936</v>
      </c>
      <c r="Q32" s="46">
        <v>26.98</v>
      </c>
      <c r="R32" s="6">
        <v>24.53</v>
      </c>
      <c r="S32" s="6">
        <v>689</v>
      </c>
      <c r="T32" s="6">
        <v>1126</v>
      </c>
      <c r="U32" s="47">
        <v>74.2</v>
      </c>
      <c r="V32" s="6">
        <v>1352</v>
      </c>
      <c r="W32" s="6">
        <v>-24.65</v>
      </c>
      <c r="X32" s="6">
        <v>400</v>
      </c>
      <c r="Y32" s="45">
        <v>4.881</v>
      </c>
    </row>
    <row r="33" spans="1:25" ht="12.75">
      <c r="A33" s="6">
        <v>2008</v>
      </c>
      <c r="B33" s="11">
        <v>39721</v>
      </c>
      <c r="C33" s="6">
        <v>31.77</v>
      </c>
      <c r="D33" s="6">
        <v>1146</v>
      </c>
      <c r="E33" s="6">
        <v>16.91</v>
      </c>
      <c r="F33" s="6">
        <v>441</v>
      </c>
      <c r="G33" s="6">
        <v>23.94</v>
      </c>
      <c r="H33" s="47">
        <v>57.02</v>
      </c>
      <c r="I33" s="6">
        <v>611</v>
      </c>
      <c r="J33" s="47">
        <v>18.6</v>
      </c>
      <c r="K33" s="6">
        <v>1517</v>
      </c>
      <c r="L33" s="6">
        <v>39.91</v>
      </c>
      <c r="M33" s="6">
        <v>0</v>
      </c>
      <c r="N33" s="45">
        <v>1.552</v>
      </c>
      <c r="O33" s="49">
        <f>3.6*6.425</f>
        <v>23.13</v>
      </c>
      <c r="P33" s="6">
        <v>1517</v>
      </c>
      <c r="Q33" s="46">
        <v>253.4</v>
      </c>
      <c r="R33" s="6">
        <v>14.21</v>
      </c>
      <c r="S33" s="6">
        <v>685.5</v>
      </c>
      <c r="T33" s="6">
        <v>1054</v>
      </c>
      <c r="U33" s="6">
        <v>46.25</v>
      </c>
      <c r="V33" s="6">
        <v>1148</v>
      </c>
      <c r="W33" s="6">
        <v>-21.63</v>
      </c>
      <c r="X33" s="6">
        <v>349</v>
      </c>
      <c r="Y33" s="45">
        <v>3.828</v>
      </c>
    </row>
    <row r="34" spans="3:25" ht="12.75">
      <c r="C34" s="19">
        <f>AVERAGE(C4:C33)</f>
        <v>30.679666666666677</v>
      </c>
      <c r="E34" s="19">
        <f>AVERAGE(E4:E33)</f>
        <v>14.744666666666669</v>
      </c>
      <c r="G34" s="19">
        <f>AVERAGE(G4:G33)</f>
        <v>22.449499999999993</v>
      </c>
      <c r="H34" s="19">
        <f>AVERAGE(H4:H33)</f>
        <v>79.77466666666665</v>
      </c>
      <c r="J34" s="19">
        <f>AVERAGE(J4:J33)</f>
        <v>23.406</v>
      </c>
      <c r="L34" s="19">
        <f>AVERAGE(L4:L33)</f>
        <v>51.602</v>
      </c>
      <c r="M34" s="20">
        <f>SUM(M4:M33)</f>
        <v>11.899999999999999</v>
      </c>
      <c r="Y34" s="20">
        <f>SUM(Y4:Y33)</f>
        <v>123.85700000000001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E2">
      <selection activeCell="Y34" sqref="Y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39722</v>
      </c>
      <c r="C4" s="6">
        <v>36.04</v>
      </c>
      <c r="D4" s="6">
        <v>1447</v>
      </c>
      <c r="E4" s="6">
        <v>18.89</v>
      </c>
      <c r="F4" s="6">
        <v>619</v>
      </c>
      <c r="G4" s="6">
        <v>27.58</v>
      </c>
      <c r="H4" s="47">
        <v>70.1</v>
      </c>
      <c r="I4" s="6">
        <v>339</v>
      </c>
      <c r="J4" s="6">
        <v>19.59</v>
      </c>
      <c r="K4" s="6">
        <v>1642</v>
      </c>
      <c r="L4" s="6">
        <v>40.21</v>
      </c>
      <c r="M4" s="6">
        <v>0</v>
      </c>
      <c r="N4" s="45">
        <v>1.123</v>
      </c>
      <c r="O4" s="49">
        <f>3.6*13.47</f>
        <v>48.492000000000004</v>
      </c>
      <c r="P4" s="6">
        <v>2341</v>
      </c>
      <c r="Q4" s="6">
        <v>135.1</v>
      </c>
      <c r="R4" s="6">
        <v>21.73</v>
      </c>
      <c r="S4" s="46">
        <v>682</v>
      </c>
      <c r="T4" s="6">
        <v>1210</v>
      </c>
      <c r="U4" s="6">
        <v>66.46</v>
      </c>
      <c r="V4" s="6">
        <v>1259</v>
      </c>
      <c r="W4" s="6">
        <v>-14.56</v>
      </c>
      <c r="X4" s="6">
        <v>545</v>
      </c>
      <c r="Y4" s="45">
        <v>5.045</v>
      </c>
    </row>
    <row r="5" spans="1:25" ht="12.75">
      <c r="A5" s="6">
        <v>2008</v>
      </c>
      <c r="B5" s="11">
        <v>39723</v>
      </c>
      <c r="C5" s="6">
        <v>22.42</v>
      </c>
      <c r="D5" s="6">
        <v>0</v>
      </c>
      <c r="E5" s="47">
        <v>17.3</v>
      </c>
      <c r="F5" s="6">
        <v>2355</v>
      </c>
      <c r="G5" s="6">
        <v>19.36</v>
      </c>
      <c r="H5" s="47">
        <v>93.8</v>
      </c>
      <c r="I5" s="6">
        <v>2341</v>
      </c>
      <c r="J5" s="6">
        <v>63.86</v>
      </c>
      <c r="K5" s="6">
        <v>0</v>
      </c>
      <c r="L5" s="47">
        <v>87.2</v>
      </c>
      <c r="M5" s="6">
        <v>35.4</v>
      </c>
      <c r="N5" s="49">
        <v>2.849</v>
      </c>
      <c r="O5" s="49">
        <f>3.6*14.6</f>
        <v>52.56</v>
      </c>
      <c r="P5" s="6">
        <v>3</v>
      </c>
      <c r="Q5" s="46">
        <v>121.8</v>
      </c>
      <c r="R5" s="47">
        <v>5.609</v>
      </c>
      <c r="S5" s="6">
        <v>238.3</v>
      </c>
      <c r="T5" s="6">
        <v>1247</v>
      </c>
      <c r="U5" s="6">
        <v>9.57</v>
      </c>
      <c r="V5" s="6">
        <v>1512</v>
      </c>
      <c r="W5" s="6">
        <v>-45.73</v>
      </c>
      <c r="X5" s="6">
        <v>938</v>
      </c>
      <c r="Y5" s="45">
        <v>1.042</v>
      </c>
    </row>
    <row r="6" spans="1:25" ht="12.75">
      <c r="A6" s="6">
        <v>2008</v>
      </c>
      <c r="B6" s="11">
        <v>39724</v>
      </c>
      <c r="C6" s="6">
        <v>30.22</v>
      </c>
      <c r="D6" s="6">
        <v>1526</v>
      </c>
      <c r="E6" s="6">
        <v>16.35</v>
      </c>
      <c r="F6" s="6">
        <v>546</v>
      </c>
      <c r="G6" s="6">
        <v>22.81</v>
      </c>
      <c r="H6" s="47">
        <v>94.7</v>
      </c>
      <c r="I6" s="6">
        <v>551</v>
      </c>
      <c r="J6" s="6">
        <v>38.46</v>
      </c>
      <c r="K6" s="6">
        <v>1706</v>
      </c>
      <c r="L6" s="6">
        <v>69.69</v>
      </c>
      <c r="M6" s="6">
        <v>0.2</v>
      </c>
      <c r="N6" s="56">
        <v>0.853</v>
      </c>
      <c r="O6" s="49">
        <f>5*3.6</f>
        <v>18</v>
      </c>
      <c r="P6" s="6">
        <v>1057</v>
      </c>
      <c r="Q6" s="46">
        <v>50.11</v>
      </c>
      <c r="R6" s="6">
        <v>20.51</v>
      </c>
      <c r="S6" s="46">
        <v>719</v>
      </c>
      <c r="T6" s="6">
        <v>1230</v>
      </c>
      <c r="U6" s="47">
        <v>77.5</v>
      </c>
      <c r="V6" s="6">
        <v>1259</v>
      </c>
      <c r="W6" s="6">
        <v>-28.92</v>
      </c>
      <c r="X6" s="6">
        <v>450</v>
      </c>
      <c r="Y6" s="49">
        <v>3.651</v>
      </c>
    </row>
    <row r="7" spans="1:25" ht="12.75">
      <c r="A7" s="6">
        <v>2008</v>
      </c>
      <c r="B7" s="11">
        <v>39725</v>
      </c>
      <c r="C7" s="6">
        <v>33.09</v>
      </c>
      <c r="D7" s="6">
        <v>1342</v>
      </c>
      <c r="E7" s="6">
        <v>19.43</v>
      </c>
      <c r="F7" s="6">
        <v>447</v>
      </c>
      <c r="G7" s="6">
        <v>25.56</v>
      </c>
      <c r="H7" s="47">
        <v>86.3</v>
      </c>
      <c r="I7" s="6">
        <v>658</v>
      </c>
      <c r="J7" s="6">
        <v>33.11</v>
      </c>
      <c r="K7" s="6">
        <v>1411</v>
      </c>
      <c r="L7" s="6">
        <v>61.39</v>
      </c>
      <c r="M7" s="6">
        <v>0</v>
      </c>
      <c r="N7" s="45">
        <v>1.226</v>
      </c>
      <c r="O7" s="49">
        <f>3.6*5.9</f>
        <v>21.240000000000002</v>
      </c>
      <c r="P7" s="6">
        <v>1235</v>
      </c>
      <c r="Q7" s="46">
        <v>352</v>
      </c>
      <c r="R7" s="6">
        <v>15.17</v>
      </c>
      <c r="S7" s="46">
        <v>939</v>
      </c>
      <c r="T7" s="6">
        <v>1156</v>
      </c>
      <c r="U7" s="47">
        <v>72.5</v>
      </c>
      <c r="V7" s="6">
        <v>1354</v>
      </c>
      <c r="W7" s="6">
        <v>-19.11</v>
      </c>
      <c r="X7" s="6">
        <v>102</v>
      </c>
      <c r="Y7" s="45">
        <v>3.347</v>
      </c>
    </row>
    <row r="8" spans="1:25" ht="12.75">
      <c r="A8" s="6">
        <v>2008</v>
      </c>
      <c r="B8" s="11">
        <v>39726</v>
      </c>
      <c r="C8" s="6">
        <v>28.39</v>
      </c>
      <c r="D8" s="6">
        <v>1306</v>
      </c>
      <c r="E8" s="6">
        <v>19.66</v>
      </c>
      <c r="F8" s="6">
        <v>2346</v>
      </c>
      <c r="G8" s="6">
        <v>23.34</v>
      </c>
      <c r="H8" s="47">
        <v>86.8</v>
      </c>
      <c r="I8" s="6">
        <v>502</v>
      </c>
      <c r="J8" s="6">
        <v>43.21</v>
      </c>
      <c r="K8" s="6">
        <v>1305</v>
      </c>
      <c r="L8" s="47">
        <v>67.68</v>
      </c>
      <c r="M8" s="6">
        <v>0</v>
      </c>
      <c r="N8" s="45">
        <v>1.824</v>
      </c>
      <c r="O8" s="49">
        <f>3.6*6.575</f>
        <v>23.67</v>
      </c>
      <c r="P8" s="6">
        <v>1840</v>
      </c>
      <c r="Q8" s="6">
        <v>162.5</v>
      </c>
      <c r="R8" s="6">
        <v>13.97</v>
      </c>
      <c r="S8" s="46">
        <v>874</v>
      </c>
      <c r="T8" s="6">
        <v>1227</v>
      </c>
      <c r="U8" s="6">
        <v>48.66</v>
      </c>
      <c r="V8" s="6">
        <v>1238</v>
      </c>
      <c r="W8" s="6">
        <v>-19.85</v>
      </c>
      <c r="X8" s="6">
        <v>2011</v>
      </c>
      <c r="Y8" s="45">
        <v>3.057</v>
      </c>
    </row>
    <row r="9" spans="1:25" ht="12.75">
      <c r="A9" s="6">
        <v>2008</v>
      </c>
      <c r="B9" s="11">
        <v>39727</v>
      </c>
      <c r="C9" s="6">
        <v>21.47</v>
      </c>
      <c r="D9" s="6">
        <v>1149</v>
      </c>
      <c r="E9" s="6">
        <v>18.21</v>
      </c>
      <c r="F9" s="6">
        <v>2347</v>
      </c>
      <c r="G9" s="6">
        <v>19.67</v>
      </c>
      <c r="H9" s="47">
        <v>91</v>
      </c>
      <c r="I9" s="6">
        <v>2129</v>
      </c>
      <c r="J9" s="47">
        <v>77.1</v>
      </c>
      <c r="K9" s="6">
        <v>21</v>
      </c>
      <c r="L9" s="47">
        <v>85.1</v>
      </c>
      <c r="M9" s="46">
        <v>1</v>
      </c>
      <c r="N9" s="45">
        <v>2.351</v>
      </c>
      <c r="O9" s="49">
        <f>3.6*5.6</f>
        <v>20.16</v>
      </c>
      <c r="P9" s="6">
        <v>931</v>
      </c>
      <c r="Q9" s="6">
        <v>87.4</v>
      </c>
      <c r="R9" s="47">
        <v>2.618</v>
      </c>
      <c r="S9" s="6">
        <v>136.5</v>
      </c>
      <c r="T9" s="6">
        <v>1028</v>
      </c>
      <c r="U9" s="47">
        <v>-2.304</v>
      </c>
      <c r="V9" s="6">
        <v>1159</v>
      </c>
      <c r="W9" s="6">
        <v>-20.77</v>
      </c>
      <c r="X9" s="6">
        <v>2313</v>
      </c>
      <c r="Y9" s="45">
        <v>0.647</v>
      </c>
    </row>
    <row r="10" spans="1:25" ht="12.75">
      <c r="A10" s="6">
        <v>2008</v>
      </c>
      <c r="B10" s="11">
        <v>39728</v>
      </c>
      <c r="C10" s="6">
        <v>22.99</v>
      </c>
      <c r="D10" s="6">
        <v>1641</v>
      </c>
      <c r="E10" s="47">
        <v>17.5</v>
      </c>
      <c r="F10" s="6">
        <v>307</v>
      </c>
      <c r="G10" s="6">
        <v>20.28</v>
      </c>
      <c r="H10" s="47">
        <v>89.3</v>
      </c>
      <c r="I10" s="6">
        <v>307</v>
      </c>
      <c r="J10" s="6">
        <v>67.29</v>
      </c>
      <c r="K10" s="6">
        <v>1540</v>
      </c>
      <c r="L10" s="47">
        <v>79.7</v>
      </c>
      <c r="M10" s="6">
        <v>0</v>
      </c>
      <c r="N10" s="45">
        <v>1.958</v>
      </c>
      <c r="O10" s="45">
        <f>3.6*6.125</f>
        <v>22.05</v>
      </c>
      <c r="P10" s="6">
        <v>35</v>
      </c>
      <c r="Q10" s="6">
        <v>96.1</v>
      </c>
      <c r="R10" s="47">
        <v>4.854</v>
      </c>
      <c r="S10" s="46">
        <v>277.5</v>
      </c>
      <c r="T10" s="6">
        <v>813</v>
      </c>
      <c r="U10" s="6">
        <v>2.82</v>
      </c>
      <c r="V10" s="6">
        <v>1524</v>
      </c>
      <c r="W10" s="47">
        <v>-20.9</v>
      </c>
      <c r="X10" s="6">
        <v>240</v>
      </c>
      <c r="Y10" s="45">
        <v>1.104</v>
      </c>
    </row>
    <row r="11" spans="1:25" ht="12.75">
      <c r="A11" s="6">
        <v>2008</v>
      </c>
      <c r="B11" s="11">
        <v>39729</v>
      </c>
      <c r="C11" s="6">
        <v>29.43</v>
      </c>
      <c r="D11" s="6">
        <v>1428</v>
      </c>
      <c r="E11" s="6">
        <v>16.86</v>
      </c>
      <c r="F11" s="6">
        <v>2359</v>
      </c>
      <c r="G11" s="6">
        <v>22.09</v>
      </c>
      <c r="H11" s="47">
        <v>89.4</v>
      </c>
      <c r="I11" s="6">
        <v>138</v>
      </c>
      <c r="J11" s="6">
        <v>39.58</v>
      </c>
      <c r="K11" s="6">
        <v>1428</v>
      </c>
      <c r="L11" s="6">
        <v>64.45</v>
      </c>
      <c r="M11" s="6">
        <v>0.1</v>
      </c>
      <c r="N11" s="6">
        <v>4.607</v>
      </c>
      <c r="O11" s="6">
        <f>3.6*10.77</f>
        <v>38.772</v>
      </c>
      <c r="P11" s="6">
        <v>2125</v>
      </c>
      <c r="Q11" s="6">
        <v>85.7</v>
      </c>
      <c r="R11" s="6">
        <v>20.78</v>
      </c>
      <c r="S11" s="46">
        <v>807</v>
      </c>
      <c r="T11" s="6">
        <v>1222</v>
      </c>
      <c r="U11" s="47">
        <v>66.17</v>
      </c>
      <c r="V11" s="6">
        <v>1208</v>
      </c>
      <c r="W11" s="6">
        <v>-24.36</v>
      </c>
      <c r="X11" s="6">
        <v>2359</v>
      </c>
      <c r="Y11" s="45">
        <v>4.603</v>
      </c>
    </row>
    <row r="12" spans="1:25" ht="12.75">
      <c r="A12" s="6">
        <v>2008</v>
      </c>
      <c r="B12" s="11">
        <v>39730</v>
      </c>
      <c r="C12" s="6">
        <v>26.38</v>
      </c>
      <c r="D12" s="6">
        <v>1347</v>
      </c>
      <c r="E12" s="47">
        <v>15.13</v>
      </c>
      <c r="F12" s="6">
        <v>536</v>
      </c>
      <c r="G12" s="6">
        <v>20.38</v>
      </c>
      <c r="H12" s="47">
        <v>75.2</v>
      </c>
      <c r="I12" s="6">
        <v>546</v>
      </c>
      <c r="J12" s="47">
        <v>45.85</v>
      </c>
      <c r="K12" s="6">
        <v>1346</v>
      </c>
      <c r="L12" s="6">
        <v>62.71</v>
      </c>
      <c r="M12" s="6">
        <v>0</v>
      </c>
      <c r="N12" s="45">
        <v>3.999</v>
      </c>
      <c r="O12" s="49">
        <f>3.6*7.92</f>
        <v>28.512</v>
      </c>
      <c r="P12" s="6">
        <v>47</v>
      </c>
      <c r="Q12" s="6">
        <v>83.9</v>
      </c>
      <c r="R12" s="6">
        <v>15.47</v>
      </c>
      <c r="S12" s="46">
        <v>993</v>
      </c>
      <c r="T12" s="6">
        <v>1247</v>
      </c>
      <c r="U12" s="47">
        <v>58.56</v>
      </c>
      <c r="V12" s="6">
        <v>1356</v>
      </c>
      <c r="W12" s="6">
        <v>-25.73</v>
      </c>
      <c r="X12" s="6">
        <v>306</v>
      </c>
      <c r="Y12" s="45">
        <v>3.477</v>
      </c>
    </row>
    <row r="13" spans="1:25" ht="12.75">
      <c r="A13" s="6">
        <v>2008</v>
      </c>
      <c r="B13" s="11">
        <v>39731</v>
      </c>
      <c r="C13" s="6">
        <v>30.35</v>
      </c>
      <c r="D13" s="6">
        <v>1442</v>
      </c>
      <c r="E13" s="47">
        <v>15.75</v>
      </c>
      <c r="F13" s="6">
        <v>456</v>
      </c>
      <c r="G13" s="47">
        <v>22.9</v>
      </c>
      <c r="H13" s="47">
        <v>83.3</v>
      </c>
      <c r="I13" s="6">
        <v>456</v>
      </c>
      <c r="J13" s="6">
        <v>30.61</v>
      </c>
      <c r="K13" s="6">
        <v>1441</v>
      </c>
      <c r="L13" s="6">
        <v>56.99</v>
      </c>
      <c r="M13" s="6">
        <v>0</v>
      </c>
      <c r="N13" s="49">
        <v>2.903</v>
      </c>
      <c r="O13" s="49">
        <f>3.6*9.8</f>
        <v>35.28</v>
      </c>
      <c r="P13" s="6">
        <v>1912</v>
      </c>
      <c r="Q13" s="6">
        <v>76.6</v>
      </c>
      <c r="R13" s="6">
        <v>22.92</v>
      </c>
      <c r="S13" s="46">
        <v>958</v>
      </c>
      <c r="T13" s="6">
        <v>1211</v>
      </c>
      <c r="U13" s="47">
        <v>83.3</v>
      </c>
      <c r="V13" s="6">
        <v>1303</v>
      </c>
      <c r="W13" s="6">
        <v>-22.35</v>
      </c>
      <c r="X13" s="6">
        <v>504</v>
      </c>
      <c r="Y13" s="45">
        <v>4.826</v>
      </c>
    </row>
    <row r="14" spans="1:26" ht="12.75">
      <c r="A14" s="6">
        <v>2008</v>
      </c>
      <c r="B14" s="11">
        <v>39732</v>
      </c>
      <c r="C14" s="6">
        <v>31.24</v>
      </c>
      <c r="D14" s="6">
        <v>1345</v>
      </c>
      <c r="E14" s="47">
        <v>17.74</v>
      </c>
      <c r="F14" s="6">
        <v>517</v>
      </c>
      <c r="G14" s="6">
        <v>22.83</v>
      </c>
      <c r="H14" s="47">
        <v>91.1</v>
      </c>
      <c r="I14" s="6">
        <v>2347</v>
      </c>
      <c r="J14" s="6">
        <v>28.83</v>
      </c>
      <c r="K14" s="6">
        <v>1343</v>
      </c>
      <c r="L14" s="6">
        <v>62.73</v>
      </c>
      <c r="M14" s="6">
        <v>2.9</v>
      </c>
      <c r="N14" s="45">
        <v>2.789</v>
      </c>
      <c r="O14" s="49">
        <f>3.6*8.9</f>
        <v>32.04</v>
      </c>
      <c r="P14" s="6">
        <v>1652</v>
      </c>
      <c r="Q14" s="46">
        <v>293.3</v>
      </c>
      <c r="R14" s="47">
        <v>18.21</v>
      </c>
      <c r="S14" s="46">
        <v>942</v>
      </c>
      <c r="T14" s="6">
        <v>1325</v>
      </c>
      <c r="U14" s="47">
        <v>63.84</v>
      </c>
      <c r="V14" s="6">
        <v>1356</v>
      </c>
      <c r="W14" s="6">
        <v>-19.88</v>
      </c>
      <c r="X14" s="6">
        <v>548</v>
      </c>
      <c r="Y14" s="45">
        <v>4.237</v>
      </c>
      <c r="Z14" s="16"/>
    </row>
    <row r="15" spans="1:25" ht="12.75">
      <c r="A15" s="6">
        <v>2008</v>
      </c>
      <c r="B15" s="11">
        <v>39733</v>
      </c>
      <c r="C15" s="6">
        <v>32.87</v>
      </c>
      <c r="D15" s="6">
        <v>1715</v>
      </c>
      <c r="E15" s="6">
        <v>18.73</v>
      </c>
      <c r="F15" s="6">
        <v>508</v>
      </c>
      <c r="G15" s="6">
        <v>24.86</v>
      </c>
      <c r="H15" s="47">
        <v>90.1</v>
      </c>
      <c r="I15" s="6">
        <v>0</v>
      </c>
      <c r="J15" s="47">
        <v>25.66</v>
      </c>
      <c r="K15" s="6">
        <v>1713</v>
      </c>
      <c r="L15" s="6">
        <v>58.19</v>
      </c>
      <c r="M15" s="6">
        <v>0</v>
      </c>
      <c r="N15" s="45">
        <v>2.471</v>
      </c>
      <c r="O15" s="49">
        <f>3.6*8</f>
        <v>28.8</v>
      </c>
      <c r="P15" s="6">
        <v>1154</v>
      </c>
      <c r="Q15" s="46">
        <v>330.2</v>
      </c>
      <c r="R15" s="47">
        <v>19.7</v>
      </c>
      <c r="S15" s="46">
        <v>876</v>
      </c>
      <c r="T15" s="6">
        <v>1319</v>
      </c>
      <c r="U15" s="47">
        <v>75.5</v>
      </c>
      <c r="V15" s="6">
        <v>1244</v>
      </c>
      <c r="W15" s="6">
        <v>-17.53</v>
      </c>
      <c r="X15" s="6">
        <v>507</v>
      </c>
      <c r="Y15" s="45">
        <v>4.294</v>
      </c>
    </row>
    <row r="16" spans="1:25" ht="12.75">
      <c r="A16" s="6">
        <v>2008</v>
      </c>
      <c r="B16" s="11">
        <v>39734</v>
      </c>
      <c r="C16" s="6">
        <v>34.68</v>
      </c>
      <c r="D16" s="6">
        <v>1440</v>
      </c>
      <c r="E16" s="6">
        <v>20.15</v>
      </c>
      <c r="F16" s="6">
        <v>551</v>
      </c>
      <c r="G16" s="6">
        <v>27.07</v>
      </c>
      <c r="H16" s="6">
        <v>69.48</v>
      </c>
      <c r="I16" s="6">
        <v>549</v>
      </c>
      <c r="J16" s="6">
        <v>21.97</v>
      </c>
      <c r="K16" s="6">
        <v>1621</v>
      </c>
      <c r="L16" s="47">
        <v>45.9</v>
      </c>
      <c r="M16" s="6">
        <v>0</v>
      </c>
      <c r="N16" s="45">
        <v>1.511</v>
      </c>
      <c r="O16" s="49">
        <f>3.6*7.92</f>
        <v>28.512</v>
      </c>
      <c r="P16" s="6">
        <v>1053</v>
      </c>
      <c r="Q16" s="6">
        <v>354.6</v>
      </c>
      <c r="R16" s="6">
        <v>23.48</v>
      </c>
      <c r="S16" s="46">
        <v>784</v>
      </c>
      <c r="T16" s="6">
        <v>1223</v>
      </c>
      <c r="U16" s="47">
        <v>81.5</v>
      </c>
      <c r="V16" s="6">
        <v>1255</v>
      </c>
      <c r="W16" s="6">
        <v>-20.06</v>
      </c>
      <c r="X16" s="6">
        <v>557</v>
      </c>
      <c r="Y16" s="45">
        <v>5.106</v>
      </c>
    </row>
    <row r="17" spans="1:25" ht="12.75">
      <c r="A17" s="6">
        <v>2008</v>
      </c>
      <c r="B17" s="11">
        <v>39735</v>
      </c>
      <c r="C17" s="6">
        <v>36.13</v>
      </c>
      <c r="D17" s="6">
        <v>1446</v>
      </c>
      <c r="E17" s="6">
        <v>20.66</v>
      </c>
      <c r="F17" s="6">
        <v>547</v>
      </c>
      <c r="G17" s="47">
        <v>28</v>
      </c>
      <c r="H17" s="47">
        <v>71.3</v>
      </c>
      <c r="I17" s="6">
        <v>547</v>
      </c>
      <c r="J17" s="6">
        <v>16.16</v>
      </c>
      <c r="K17" s="6">
        <v>1605</v>
      </c>
      <c r="L17" s="6">
        <v>40.62</v>
      </c>
      <c r="M17" s="6">
        <v>0</v>
      </c>
      <c r="N17" s="45">
        <v>1.178</v>
      </c>
      <c r="O17" s="49">
        <f>3.6*6.8</f>
        <v>24.48</v>
      </c>
      <c r="P17" s="6">
        <v>1007</v>
      </c>
      <c r="Q17" s="46">
        <v>354.4</v>
      </c>
      <c r="R17" s="6">
        <v>24.26</v>
      </c>
      <c r="S17" s="46">
        <v>701</v>
      </c>
      <c r="T17" s="6">
        <v>1232</v>
      </c>
      <c r="U17" s="47">
        <v>74.5</v>
      </c>
      <c r="V17" s="6">
        <v>1322</v>
      </c>
      <c r="W17" s="6">
        <v>-20.15</v>
      </c>
      <c r="X17" s="6">
        <v>539</v>
      </c>
      <c r="Y17" s="45">
        <v>5.38</v>
      </c>
    </row>
    <row r="18" spans="1:25" ht="12.75">
      <c r="A18" s="6">
        <v>2008</v>
      </c>
      <c r="B18" s="11">
        <v>39736</v>
      </c>
      <c r="C18" s="6">
        <v>37.31</v>
      </c>
      <c r="D18" s="6">
        <v>1444</v>
      </c>
      <c r="E18" s="47">
        <v>21.7</v>
      </c>
      <c r="F18" s="6">
        <v>556</v>
      </c>
      <c r="G18" s="6">
        <v>29.62</v>
      </c>
      <c r="H18" s="47">
        <v>62.29</v>
      </c>
      <c r="I18" s="6">
        <v>627</v>
      </c>
      <c r="J18" s="47">
        <v>15.5</v>
      </c>
      <c r="K18" s="6">
        <v>1505</v>
      </c>
      <c r="L18" s="6">
        <v>35.18</v>
      </c>
      <c r="M18" s="6">
        <v>0</v>
      </c>
      <c r="N18" s="45">
        <v>1.329</v>
      </c>
      <c r="O18" s="49">
        <f>3.6*5.6</f>
        <v>20.16</v>
      </c>
      <c r="P18" s="6">
        <v>908</v>
      </c>
      <c r="Q18" s="6">
        <v>19.86</v>
      </c>
      <c r="R18" s="6">
        <v>25.14</v>
      </c>
      <c r="S18" s="46">
        <v>816</v>
      </c>
      <c r="T18" s="6">
        <v>1234</v>
      </c>
      <c r="U18" s="47">
        <v>82.5</v>
      </c>
      <c r="V18" s="6">
        <v>1255</v>
      </c>
      <c r="W18" s="6">
        <v>-19.84</v>
      </c>
      <c r="X18" s="6">
        <v>602</v>
      </c>
      <c r="Y18" s="49">
        <v>5.875</v>
      </c>
    </row>
    <row r="19" spans="1:25" ht="12.75">
      <c r="A19" s="6">
        <v>2008</v>
      </c>
      <c r="B19" s="11">
        <v>39737</v>
      </c>
      <c r="C19" s="6">
        <v>37.83</v>
      </c>
      <c r="D19" s="6">
        <v>1451</v>
      </c>
      <c r="E19" s="6">
        <v>22.32</v>
      </c>
      <c r="F19" s="6">
        <v>541</v>
      </c>
      <c r="G19" s="6">
        <v>29.65</v>
      </c>
      <c r="H19" s="47">
        <v>62.62</v>
      </c>
      <c r="I19" s="6">
        <v>638</v>
      </c>
      <c r="J19" s="6">
        <v>14.25</v>
      </c>
      <c r="K19" s="6">
        <v>1237</v>
      </c>
      <c r="L19" s="6">
        <v>36.51</v>
      </c>
      <c r="M19" s="6">
        <v>0</v>
      </c>
      <c r="N19" s="45">
        <v>1.526</v>
      </c>
      <c r="O19" s="49">
        <f>3.6*5.525</f>
        <v>19.89</v>
      </c>
      <c r="P19" s="6">
        <v>2319</v>
      </c>
      <c r="Q19" s="46">
        <v>72</v>
      </c>
      <c r="R19" s="6">
        <v>24.21</v>
      </c>
      <c r="S19" s="46">
        <v>724</v>
      </c>
      <c r="T19" s="6">
        <v>1302</v>
      </c>
      <c r="U19" s="47">
        <v>80.1</v>
      </c>
      <c r="V19" s="6">
        <v>1314</v>
      </c>
      <c r="W19" s="47">
        <v>-18.7</v>
      </c>
      <c r="X19" s="6">
        <v>337</v>
      </c>
      <c r="Y19" s="45">
        <v>5.846</v>
      </c>
    </row>
    <row r="20" spans="1:25" ht="12.75">
      <c r="A20" s="6">
        <v>2008</v>
      </c>
      <c r="B20" s="11">
        <v>39738</v>
      </c>
      <c r="C20" s="6">
        <v>38.04</v>
      </c>
      <c r="D20" s="6">
        <v>1503</v>
      </c>
      <c r="E20" s="6">
        <v>20.63</v>
      </c>
      <c r="F20" s="6">
        <v>512</v>
      </c>
      <c r="G20" s="6">
        <v>28.07</v>
      </c>
      <c r="H20" s="47">
        <v>76.7</v>
      </c>
      <c r="I20" s="6">
        <v>511</v>
      </c>
      <c r="J20" s="6">
        <v>15.63</v>
      </c>
      <c r="K20" s="6">
        <v>1522</v>
      </c>
      <c r="L20" s="6">
        <v>50.97</v>
      </c>
      <c r="M20" s="6">
        <v>0</v>
      </c>
      <c r="N20" s="45">
        <v>3.3</v>
      </c>
      <c r="O20" s="49">
        <f>3.6*9.05</f>
        <v>32.580000000000005</v>
      </c>
      <c r="P20" s="6">
        <v>2006</v>
      </c>
      <c r="Q20" s="46">
        <v>95.6</v>
      </c>
      <c r="R20" s="6">
        <v>23.37</v>
      </c>
      <c r="S20" s="46">
        <v>720</v>
      </c>
      <c r="T20" s="6">
        <v>1219</v>
      </c>
      <c r="U20" s="47">
        <v>78.4</v>
      </c>
      <c r="V20" s="6">
        <v>1310</v>
      </c>
      <c r="W20" s="6">
        <v>-14.78</v>
      </c>
      <c r="X20" s="6">
        <v>550</v>
      </c>
      <c r="Y20" s="45">
        <v>5.902</v>
      </c>
    </row>
    <row r="21" spans="1:25" ht="12.75">
      <c r="A21" s="6">
        <v>2008</v>
      </c>
      <c r="B21" s="11">
        <v>39739</v>
      </c>
      <c r="C21" s="6">
        <v>26.67</v>
      </c>
      <c r="D21" s="6">
        <v>1434</v>
      </c>
      <c r="E21" s="6">
        <v>19.56</v>
      </c>
      <c r="F21" s="6">
        <v>637</v>
      </c>
      <c r="G21" s="6">
        <v>22.93</v>
      </c>
      <c r="H21" s="47">
        <v>83.6</v>
      </c>
      <c r="I21" s="6">
        <v>2352</v>
      </c>
      <c r="J21" s="6">
        <v>51.72</v>
      </c>
      <c r="K21" s="6">
        <v>1429</v>
      </c>
      <c r="L21" s="47">
        <v>71</v>
      </c>
      <c r="M21" s="6">
        <v>0</v>
      </c>
      <c r="N21" s="45">
        <v>2.672</v>
      </c>
      <c r="O21" s="49">
        <f>3.6*9.27</f>
        <v>33.372</v>
      </c>
      <c r="P21" s="6">
        <v>534</v>
      </c>
      <c r="Q21" s="46">
        <v>204.3</v>
      </c>
      <c r="R21" s="46">
        <v>8.34</v>
      </c>
      <c r="S21" s="46">
        <v>501.4</v>
      </c>
      <c r="T21" s="6">
        <v>1502</v>
      </c>
      <c r="U21" s="6">
        <v>16.32</v>
      </c>
      <c r="V21" s="6">
        <v>1531</v>
      </c>
      <c r="W21" s="6">
        <v>-12.82</v>
      </c>
      <c r="X21" s="6">
        <v>651</v>
      </c>
      <c r="Y21" s="45">
        <v>2.081</v>
      </c>
    </row>
    <row r="22" spans="1:27" ht="12.75">
      <c r="A22" s="6">
        <v>2008</v>
      </c>
      <c r="B22" s="11">
        <v>39740</v>
      </c>
      <c r="C22" s="47">
        <v>26.6</v>
      </c>
      <c r="D22" s="6">
        <v>1229</v>
      </c>
      <c r="E22" s="6">
        <v>19.31</v>
      </c>
      <c r="F22" s="6">
        <v>2358</v>
      </c>
      <c r="G22" s="6">
        <v>22.13</v>
      </c>
      <c r="H22" s="47">
        <v>90.7</v>
      </c>
      <c r="I22" s="6">
        <v>2101</v>
      </c>
      <c r="J22" s="6">
        <v>57.39</v>
      </c>
      <c r="K22" s="6">
        <v>1309</v>
      </c>
      <c r="L22" s="47">
        <v>80.8</v>
      </c>
      <c r="M22" s="6">
        <v>3.4</v>
      </c>
      <c r="N22" s="45">
        <v>1.602</v>
      </c>
      <c r="O22" s="49">
        <f>3.6*5.6</f>
        <v>20.16</v>
      </c>
      <c r="P22" s="6">
        <v>838</v>
      </c>
      <c r="Q22" s="46">
        <v>55.8</v>
      </c>
      <c r="R22" s="6">
        <v>7.2</v>
      </c>
      <c r="S22" s="46">
        <v>575</v>
      </c>
      <c r="T22" s="6">
        <v>1108</v>
      </c>
      <c r="U22" s="47">
        <v>26.33</v>
      </c>
      <c r="V22" s="6">
        <v>1145</v>
      </c>
      <c r="W22" s="6">
        <v>-20.29</v>
      </c>
      <c r="X22" s="6">
        <v>2357</v>
      </c>
      <c r="Y22" s="45">
        <v>1.54</v>
      </c>
      <c r="AA22" s="35"/>
    </row>
    <row r="23" spans="1:25" ht="12.75">
      <c r="A23" s="6">
        <v>2008</v>
      </c>
      <c r="B23" s="11">
        <v>39741</v>
      </c>
      <c r="C23" s="6">
        <v>29.99</v>
      </c>
      <c r="D23" s="6">
        <v>1438</v>
      </c>
      <c r="E23" s="6">
        <v>18.43</v>
      </c>
      <c r="F23" s="6">
        <v>504</v>
      </c>
      <c r="G23" s="6">
        <v>23.43</v>
      </c>
      <c r="H23" s="47">
        <v>89.5</v>
      </c>
      <c r="I23" s="6">
        <v>616</v>
      </c>
      <c r="J23" s="6">
        <v>41.09</v>
      </c>
      <c r="K23" s="6">
        <v>1635</v>
      </c>
      <c r="L23" s="6">
        <v>69.62</v>
      </c>
      <c r="M23" s="6">
        <v>0</v>
      </c>
      <c r="N23" s="45">
        <v>2.803</v>
      </c>
      <c r="O23" s="49">
        <f>3.6*6.2</f>
        <v>22.32</v>
      </c>
      <c r="P23" s="6">
        <v>1302</v>
      </c>
      <c r="Q23" s="46">
        <v>62.1</v>
      </c>
      <c r="R23" s="6">
        <v>19.67</v>
      </c>
      <c r="S23" s="46">
        <v>845</v>
      </c>
      <c r="T23" s="6">
        <v>1251</v>
      </c>
      <c r="U23" s="47">
        <v>63.84</v>
      </c>
      <c r="V23" s="6">
        <v>1322</v>
      </c>
      <c r="W23" s="6">
        <v>-20.77</v>
      </c>
      <c r="X23" s="6">
        <v>553</v>
      </c>
      <c r="Y23" s="45">
        <v>3.956</v>
      </c>
    </row>
    <row r="24" spans="1:25" ht="12.75">
      <c r="A24" s="6">
        <v>2008</v>
      </c>
      <c r="B24" s="11">
        <v>39742</v>
      </c>
      <c r="C24" s="6">
        <v>25.55</v>
      </c>
      <c r="D24" s="6">
        <v>1436</v>
      </c>
      <c r="E24" s="6">
        <v>19.75</v>
      </c>
      <c r="F24" s="6">
        <v>2345</v>
      </c>
      <c r="G24" s="6">
        <v>22.23</v>
      </c>
      <c r="H24" s="47">
        <v>82.9</v>
      </c>
      <c r="I24" s="6">
        <v>643</v>
      </c>
      <c r="J24" s="6">
        <v>52.25</v>
      </c>
      <c r="K24" s="6">
        <v>1450</v>
      </c>
      <c r="L24" s="47">
        <v>71.6</v>
      </c>
      <c r="M24" s="6">
        <v>0</v>
      </c>
      <c r="N24" s="45">
        <v>1.588</v>
      </c>
      <c r="O24" s="49">
        <f>3.6*5.975</f>
        <v>21.509999999999998</v>
      </c>
      <c r="P24" s="6">
        <v>1555</v>
      </c>
      <c r="Q24" s="46">
        <v>333.3</v>
      </c>
      <c r="R24" s="6">
        <v>8.6</v>
      </c>
      <c r="S24" s="46">
        <v>303.9</v>
      </c>
      <c r="T24" s="6">
        <v>1607</v>
      </c>
      <c r="U24" s="47">
        <v>18</v>
      </c>
      <c r="V24" s="6">
        <v>1549</v>
      </c>
      <c r="W24" s="6">
        <v>-17.16</v>
      </c>
      <c r="X24" s="6">
        <v>544</v>
      </c>
      <c r="Y24" s="45">
        <v>1.849</v>
      </c>
    </row>
    <row r="25" spans="1:25" ht="12.75">
      <c r="A25" s="6">
        <v>2008</v>
      </c>
      <c r="B25" s="11">
        <v>39743</v>
      </c>
      <c r="C25" s="47">
        <v>28.91</v>
      </c>
      <c r="D25" s="6">
        <v>1615</v>
      </c>
      <c r="E25" s="47">
        <v>19.11</v>
      </c>
      <c r="F25" s="6">
        <v>659</v>
      </c>
      <c r="G25" s="6">
        <v>22.67</v>
      </c>
      <c r="H25" s="47">
        <v>89.3</v>
      </c>
      <c r="I25" s="6">
        <v>708</v>
      </c>
      <c r="J25" s="47">
        <v>37.4</v>
      </c>
      <c r="K25" s="6">
        <v>1617</v>
      </c>
      <c r="L25" s="6">
        <v>69.32</v>
      </c>
      <c r="M25" s="6">
        <v>0.8</v>
      </c>
      <c r="N25" s="45">
        <v>1.597</v>
      </c>
      <c r="O25" s="49">
        <f>3.6*6.65</f>
        <v>23.94</v>
      </c>
      <c r="P25" s="6">
        <v>1225</v>
      </c>
      <c r="Q25" s="46">
        <v>31.19</v>
      </c>
      <c r="R25" s="6">
        <v>11.54</v>
      </c>
      <c r="S25" s="46">
        <v>1009</v>
      </c>
      <c r="T25" s="6">
        <v>1119</v>
      </c>
      <c r="U25" s="6">
        <v>31.04</v>
      </c>
      <c r="V25" s="6">
        <v>1628</v>
      </c>
      <c r="W25" s="6">
        <v>-15.92</v>
      </c>
      <c r="X25" s="6">
        <v>0</v>
      </c>
      <c r="Y25" s="49">
        <v>2.477</v>
      </c>
    </row>
    <row r="26" spans="1:26" ht="12.75">
      <c r="A26" s="6">
        <v>2008</v>
      </c>
      <c r="B26" s="11">
        <v>39744</v>
      </c>
      <c r="C26" s="6">
        <v>33.51</v>
      </c>
      <c r="D26" s="6">
        <v>1520</v>
      </c>
      <c r="E26" s="47">
        <v>17.5</v>
      </c>
      <c r="F26" s="6">
        <v>620</v>
      </c>
      <c r="G26" s="47">
        <v>25.79</v>
      </c>
      <c r="H26" s="47">
        <v>88.2</v>
      </c>
      <c r="I26" s="6">
        <v>643</v>
      </c>
      <c r="J26" s="6">
        <v>24.41</v>
      </c>
      <c r="K26" s="6">
        <v>1628</v>
      </c>
      <c r="L26" s="47">
        <v>51.65</v>
      </c>
      <c r="M26" s="6">
        <v>0</v>
      </c>
      <c r="N26" s="45">
        <v>1.186</v>
      </c>
      <c r="O26" s="49">
        <f>3.6*6.2</f>
        <v>22.32</v>
      </c>
      <c r="P26" s="6">
        <v>1234</v>
      </c>
      <c r="Q26" s="46">
        <v>58.07</v>
      </c>
      <c r="R26" s="6">
        <v>24.01</v>
      </c>
      <c r="S26" s="46">
        <v>756</v>
      </c>
      <c r="T26" s="6">
        <v>1337</v>
      </c>
      <c r="U26" s="47">
        <v>80.2</v>
      </c>
      <c r="V26" s="6">
        <v>1328</v>
      </c>
      <c r="W26" s="6">
        <v>-21.29</v>
      </c>
      <c r="X26" s="6">
        <v>654</v>
      </c>
      <c r="Y26" s="49">
        <v>5.007</v>
      </c>
      <c r="Z26" s="17"/>
    </row>
    <row r="27" spans="1:25" ht="12.75">
      <c r="A27" s="6">
        <v>2008</v>
      </c>
      <c r="B27" s="11">
        <v>39745</v>
      </c>
      <c r="C27" s="6">
        <v>35.87</v>
      </c>
      <c r="D27" s="6">
        <v>1633</v>
      </c>
      <c r="E27" s="6">
        <v>20.88</v>
      </c>
      <c r="F27" s="6">
        <v>647</v>
      </c>
      <c r="G27" s="47">
        <v>28</v>
      </c>
      <c r="H27" s="47">
        <v>63.02</v>
      </c>
      <c r="I27" s="6">
        <v>645</v>
      </c>
      <c r="J27" s="47">
        <v>19.66</v>
      </c>
      <c r="K27" s="6">
        <v>1609</v>
      </c>
      <c r="L27" s="47">
        <v>41.1</v>
      </c>
      <c r="M27" s="6">
        <v>0</v>
      </c>
      <c r="N27" s="45">
        <v>1.222</v>
      </c>
      <c r="O27" s="49">
        <f>3.5*5.375</f>
        <v>18.8125</v>
      </c>
      <c r="P27" s="6">
        <v>1112</v>
      </c>
      <c r="Q27" s="46">
        <v>354.3</v>
      </c>
      <c r="R27" s="44">
        <v>23.16</v>
      </c>
      <c r="S27" s="46">
        <v>798</v>
      </c>
      <c r="T27" s="6">
        <v>1253</v>
      </c>
      <c r="U27" s="47">
        <v>75.5</v>
      </c>
      <c r="V27" s="6">
        <v>1327</v>
      </c>
      <c r="W27" s="6">
        <v>-16.37</v>
      </c>
      <c r="X27" s="6">
        <v>606</v>
      </c>
      <c r="Y27" s="49">
        <v>5.228</v>
      </c>
    </row>
    <row r="28" spans="1:26" ht="12.75">
      <c r="A28" s="6">
        <v>2008</v>
      </c>
      <c r="B28" s="11">
        <v>39746</v>
      </c>
      <c r="C28" s="6">
        <v>37.29</v>
      </c>
      <c r="D28" s="6">
        <v>1658</v>
      </c>
      <c r="E28" s="6">
        <v>22.39</v>
      </c>
      <c r="F28" s="6">
        <v>633</v>
      </c>
      <c r="G28" s="6">
        <v>29.55</v>
      </c>
      <c r="H28" s="47">
        <v>60.31</v>
      </c>
      <c r="I28" s="6">
        <v>632</v>
      </c>
      <c r="J28" s="47">
        <v>15.17</v>
      </c>
      <c r="K28" s="6">
        <v>1654</v>
      </c>
      <c r="L28" s="6">
        <v>33.62</v>
      </c>
      <c r="M28" s="6">
        <v>0</v>
      </c>
      <c r="N28" s="45">
        <v>1.393</v>
      </c>
      <c r="O28" s="45">
        <f>3.6*7.62</f>
        <v>27.432000000000002</v>
      </c>
      <c r="P28" s="6">
        <v>1204</v>
      </c>
      <c r="Q28" s="55">
        <v>282.2</v>
      </c>
      <c r="R28" s="6">
        <v>24.12</v>
      </c>
      <c r="S28" s="46">
        <v>798</v>
      </c>
      <c r="T28" s="6">
        <v>1347</v>
      </c>
      <c r="U28" s="47">
        <v>76.2</v>
      </c>
      <c r="V28" s="6">
        <v>1418</v>
      </c>
      <c r="W28" s="6">
        <v>-13.11</v>
      </c>
      <c r="X28" s="6">
        <v>2359</v>
      </c>
      <c r="Y28" s="45">
        <v>5.974</v>
      </c>
      <c r="Z28" s="35"/>
    </row>
    <row r="29" spans="1:26" ht="12.75">
      <c r="A29" s="6">
        <v>2008</v>
      </c>
      <c r="B29" s="11">
        <v>39747</v>
      </c>
      <c r="C29" s="6">
        <v>37.36</v>
      </c>
      <c r="D29" s="6">
        <v>1454</v>
      </c>
      <c r="E29" s="6">
        <v>20.05</v>
      </c>
      <c r="F29" s="6">
        <v>631</v>
      </c>
      <c r="G29" s="6">
        <v>28.44</v>
      </c>
      <c r="H29" s="47">
        <v>59.18</v>
      </c>
      <c r="I29" s="6">
        <v>2222</v>
      </c>
      <c r="J29" s="6">
        <v>11.54</v>
      </c>
      <c r="K29" s="6">
        <v>1404</v>
      </c>
      <c r="L29" s="47">
        <v>36.66</v>
      </c>
      <c r="M29" s="6">
        <v>0</v>
      </c>
      <c r="N29" s="45">
        <v>2.073</v>
      </c>
      <c r="O29" s="49">
        <f>3.6*7.77</f>
        <v>27.971999999999998</v>
      </c>
      <c r="P29" s="6">
        <v>1513</v>
      </c>
      <c r="Q29" s="46">
        <v>223.9</v>
      </c>
      <c r="R29" s="6">
        <v>25.75</v>
      </c>
      <c r="S29" s="46">
        <v>749</v>
      </c>
      <c r="T29" s="6">
        <v>1305</v>
      </c>
      <c r="U29" s="47">
        <v>74.5</v>
      </c>
      <c r="V29" s="6">
        <v>1447</v>
      </c>
      <c r="W29" s="6">
        <v>-19.37</v>
      </c>
      <c r="X29" s="6">
        <v>646</v>
      </c>
      <c r="Y29" s="45">
        <v>6.864</v>
      </c>
      <c r="Z29" s="35"/>
    </row>
    <row r="30" spans="1:25" ht="12.75">
      <c r="A30" s="6">
        <v>2008</v>
      </c>
      <c r="B30" s="11">
        <v>39748</v>
      </c>
      <c r="C30" s="6">
        <v>35.27</v>
      </c>
      <c r="D30" s="6">
        <v>1354</v>
      </c>
      <c r="E30" s="6">
        <v>21.88</v>
      </c>
      <c r="F30" s="6">
        <v>645</v>
      </c>
      <c r="G30" s="6">
        <v>27.77</v>
      </c>
      <c r="H30" s="47">
        <v>73.2</v>
      </c>
      <c r="I30" s="6">
        <v>650</v>
      </c>
      <c r="J30" s="6">
        <v>26.19</v>
      </c>
      <c r="K30" s="6">
        <v>1354</v>
      </c>
      <c r="L30" s="6">
        <v>50.58</v>
      </c>
      <c r="M30" s="6">
        <v>0</v>
      </c>
      <c r="N30" s="6">
        <v>1.166</v>
      </c>
      <c r="O30" s="49">
        <f>3.6*11.67</f>
        <v>42.012</v>
      </c>
      <c r="P30" s="6">
        <v>1533</v>
      </c>
      <c r="Q30" s="46">
        <v>220.4</v>
      </c>
      <c r="R30" s="6">
        <v>16.25</v>
      </c>
      <c r="S30" s="46">
        <v>868</v>
      </c>
      <c r="T30" s="6">
        <v>1216</v>
      </c>
      <c r="U30" s="6">
        <v>60.74</v>
      </c>
      <c r="V30" s="6">
        <v>1320</v>
      </c>
      <c r="W30" s="47">
        <v>-11.9</v>
      </c>
      <c r="X30" s="6">
        <v>131</v>
      </c>
      <c r="Y30" s="45">
        <v>4.155</v>
      </c>
    </row>
    <row r="31" spans="1:25" ht="12.75">
      <c r="A31" s="6">
        <v>2008</v>
      </c>
      <c r="B31" s="11">
        <v>39749</v>
      </c>
      <c r="C31" s="6">
        <v>36.39</v>
      </c>
      <c r="D31" s="6">
        <v>1534</v>
      </c>
      <c r="E31" s="6">
        <v>21.33</v>
      </c>
      <c r="F31" s="6">
        <v>540</v>
      </c>
      <c r="G31" s="6">
        <v>27.66</v>
      </c>
      <c r="H31" s="47">
        <v>83.3</v>
      </c>
      <c r="I31" s="6">
        <v>540</v>
      </c>
      <c r="J31" s="6">
        <v>27.57</v>
      </c>
      <c r="K31" s="6">
        <v>1531</v>
      </c>
      <c r="L31" s="6">
        <v>57.22</v>
      </c>
      <c r="M31" s="6">
        <v>0</v>
      </c>
      <c r="N31" s="6">
        <v>1.827</v>
      </c>
      <c r="O31" s="49">
        <f>3.6*5.525</f>
        <v>19.89</v>
      </c>
      <c r="P31" s="6">
        <v>920</v>
      </c>
      <c r="Q31" s="46">
        <v>92.5</v>
      </c>
      <c r="R31" s="6">
        <v>17.43</v>
      </c>
      <c r="S31" s="46">
        <v>817</v>
      </c>
      <c r="T31" s="6">
        <v>1125</v>
      </c>
      <c r="U31" s="6">
        <v>66.97</v>
      </c>
      <c r="V31" s="6">
        <v>1428</v>
      </c>
      <c r="W31" s="6">
        <v>-11.43</v>
      </c>
      <c r="X31" s="6">
        <v>550</v>
      </c>
      <c r="Y31" s="45">
        <v>4.185</v>
      </c>
    </row>
    <row r="32" spans="1:25" ht="12.75">
      <c r="A32" s="6">
        <v>2008</v>
      </c>
      <c r="B32" s="11">
        <v>39750</v>
      </c>
      <c r="C32" s="47">
        <v>39.51</v>
      </c>
      <c r="D32" s="6">
        <v>1536</v>
      </c>
      <c r="E32" s="6">
        <v>22.77</v>
      </c>
      <c r="F32" s="6">
        <v>659</v>
      </c>
      <c r="G32" s="47">
        <v>29.41</v>
      </c>
      <c r="H32" s="47">
        <v>75.3</v>
      </c>
      <c r="I32" s="6">
        <v>658</v>
      </c>
      <c r="J32" s="6">
        <v>15.37</v>
      </c>
      <c r="K32" s="6">
        <v>1516</v>
      </c>
      <c r="L32" s="6">
        <v>49.02</v>
      </c>
      <c r="M32" s="6">
        <v>0</v>
      </c>
      <c r="N32" s="45">
        <v>3.063</v>
      </c>
      <c r="O32" s="49">
        <f>3.6*9.35</f>
        <v>33.66</v>
      </c>
      <c r="P32" s="6">
        <v>2358</v>
      </c>
      <c r="Q32" s="6">
        <v>96.6</v>
      </c>
      <c r="R32" s="6">
        <v>22.15</v>
      </c>
      <c r="S32" s="46">
        <v>711</v>
      </c>
      <c r="T32" s="6">
        <v>1409</v>
      </c>
      <c r="U32" s="47">
        <v>75</v>
      </c>
      <c r="V32" s="6">
        <v>1418</v>
      </c>
      <c r="W32" s="6">
        <v>-8.65</v>
      </c>
      <c r="X32" s="6">
        <v>722</v>
      </c>
      <c r="Y32" s="45">
        <v>5.855</v>
      </c>
    </row>
    <row r="33" spans="1:25" ht="12.75">
      <c r="A33" s="6">
        <v>2008</v>
      </c>
      <c r="B33" s="11">
        <v>39751</v>
      </c>
      <c r="C33" s="6">
        <v>28.85</v>
      </c>
      <c r="D33" s="6">
        <v>1538</v>
      </c>
      <c r="E33" s="6">
        <v>19.84</v>
      </c>
      <c r="F33" s="6">
        <v>802</v>
      </c>
      <c r="G33" s="47">
        <v>23.3</v>
      </c>
      <c r="H33" s="47">
        <v>91</v>
      </c>
      <c r="I33" s="6">
        <v>725</v>
      </c>
      <c r="J33" s="6">
        <v>41.56</v>
      </c>
      <c r="K33" s="6">
        <v>1532</v>
      </c>
      <c r="L33" s="47">
        <v>72.8</v>
      </c>
      <c r="M33" s="6">
        <v>4.1</v>
      </c>
      <c r="N33" s="45">
        <v>1.98</v>
      </c>
      <c r="O33" s="49">
        <f>3.6*11</f>
        <v>39.6</v>
      </c>
      <c r="P33" s="6">
        <v>0</v>
      </c>
      <c r="Q33" s="46">
        <v>106.3</v>
      </c>
      <c r="R33" s="6">
        <v>7.89</v>
      </c>
      <c r="S33" s="46">
        <v>226.7</v>
      </c>
      <c r="T33" s="6">
        <v>1141</v>
      </c>
      <c r="U33" s="6">
        <v>7.38</v>
      </c>
      <c r="V33" s="6">
        <v>1404</v>
      </c>
      <c r="W33" s="6">
        <v>-23.04</v>
      </c>
      <c r="X33" s="6">
        <v>2358</v>
      </c>
      <c r="Y33" s="45">
        <v>1.745</v>
      </c>
    </row>
    <row r="34" spans="1:25" ht="12.75">
      <c r="A34" s="6">
        <v>2008</v>
      </c>
      <c r="B34" s="11">
        <v>39752</v>
      </c>
      <c r="C34" s="6">
        <v>31.95</v>
      </c>
      <c r="D34" s="6">
        <v>1609</v>
      </c>
      <c r="E34" s="6">
        <v>20.93</v>
      </c>
      <c r="F34" s="6">
        <v>210</v>
      </c>
      <c r="G34" s="47">
        <v>24.8</v>
      </c>
      <c r="H34" s="47">
        <v>83.7</v>
      </c>
      <c r="I34" s="6">
        <v>518</v>
      </c>
      <c r="J34" s="6">
        <v>35.03</v>
      </c>
      <c r="K34" s="6">
        <v>1702</v>
      </c>
      <c r="L34" s="6">
        <v>65.29</v>
      </c>
      <c r="M34" s="6">
        <v>0</v>
      </c>
      <c r="N34" s="45">
        <v>1.965</v>
      </c>
      <c r="O34" s="49">
        <f>3.6*7.17</f>
        <v>25.812</v>
      </c>
      <c r="P34" s="6">
        <v>2135</v>
      </c>
      <c r="Q34" s="6">
        <v>81.7</v>
      </c>
      <c r="R34" s="6">
        <v>15.89</v>
      </c>
      <c r="S34" s="46">
        <v>895</v>
      </c>
      <c r="T34" s="6">
        <v>1354</v>
      </c>
      <c r="U34" s="6">
        <v>59.47</v>
      </c>
      <c r="V34" s="6">
        <v>1459</v>
      </c>
      <c r="W34" s="6">
        <v>-23.92</v>
      </c>
      <c r="X34" s="6">
        <v>32</v>
      </c>
      <c r="Y34" s="45">
        <v>3.373</v>
      </c>
    </row>
    <row r="35" spans="3:25" ht="12.75">
      <c r="C35" s="19">
        <f>AVERAGE(C4:C34)</f>
        <v>31.696774193548386</v>
      </c>
      <c r="E35" s="19">
        <f>AVERAGE(E4:E34)</f>
        <v>19.378709677419355</v>
      </c>
      <c r="G35" s="19">
        <f>AVERAGE(G4:G34)</f>
        <v>24.90903225806451</v>
      </c>
      <c r="H35" s="19">
        <f>AVERAGE(H4:H34)</f>
        <v>80.53870967741935</v>
      </c>
      <c r="J35" s="19">
        <f>AVERAGE(J4:J34)</f>
        <v>33.96806451612903</v>
      </c>
      <c r="L35" s="19">
        <f>AVERAGE(L4:L34)</f>
        <v>58.88709677419353</v>
      </c>
      <c r="M35" s="20">
        <f>SUM(M4:M34)</f>
        <v>47.9</v>
      </c>
      <c r="Y35" s="20">
        <f>SUM(Y4:Y34)</f>
        <v>121.72800000000004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F32" sqref="F32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8.28125" style="0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39753</v>
      </c>
      <c r="C4" s="6">
        <v>32.21</v>
      </c>
      <c r="D4" s="6">
        <v>1533</v>
      </c>
      <c r="E4" s="47">
        <v>19.5</v>
      </c>
      <c r="F4" s="6">
        <v>642</v>
      </c>
      <c r="G4" s="6">
        <v>24.62</v>
      </c>
      <c r="H4" s="47">
        <v>78.1</v>
      </c>
      <c r="I4" s="6">
        <v>641</v>
      </c>
      <c r="J4" s="6">
        <v>38.26</v>
      </c>
      <c r="K4" s="6">
        <v>1537</v>
      </c>
      <c r="L4" s="6">
        <v>64.72</v>
      </c>
      <c r="M4" s="6">
        <v>0</v>
      </c>
      <c r="N4" s="45">
        <v>3.073</v>
      </c>
      <c r="O4" s="49">
        <f>3.6*7.47</f>
        <v>26.892</v>
      </c>
      <c r="P4" s="6">
        <v>17</v>
      </c>
      <c r="Q4" s="6">
        <v>86.1</v>
      </c>
      <c r="R4" s="6">
        <v>17.73</v>
      </c>
      <c r="S4" s="46">
        <v>861</v>
      </c>
      <c r="T4" s="6">
        <v>1218</v>
      </c>
      <c r="U4" s="6">
        <v>54.98</v>
      </c>
      <c r="V4" s="6">
        <v>1547</v>
      </c>
      <c r="W4" s="6">
        <v>-22.85</v>
      </c>
      <c r="X4" s="6">
        <v>531</v>
      </c>
      <c r="Y4" s="45">
        <v>3.9</v>
      </c>
    </row>
    <row r="5" spans="1:25" ht="12.75">
      <c r="A5" s="6">
        <v>2008</v>
      </c>
      <c r="B5" s="11">
        <v>39754</v>
      </c>
      <c r="C5" s="6">
        <v>31.71</v>
      </c>
      <c r="D5" s="6">
        <v>1610</v>
      </c>
      <c r="E5" s="6">
        <v>21.01</v>
      </c>
      <c r="F5" s="6">
        <v>733</v>
      </c>
      <c r="G5" s="6">
        <v>24.86</v>
      </c>
      <c r="H5" s="47">
        <v>84.9</v>
      </c>
      <c r="I5" s="6">
        <v>804</v>
      </c>
      <c r="J5" s="6">
        <v>37.86</v>
      </c>
      <c r="K5" s="6">
        <v>1601</v>
      </c>
      <c r="L5" s="6">
        <v>65.17</v>
      </c>
      <c r="M5" s="6">
        <v>0.1</v>
      </c>
      <c r="N5" s="45">
        <v>2.138</v>
      </c>
      <c r="O5" s="49">
        <f>3.6*7.85</f>
        <v>28.259999999999998</v>
      </c>
      <c r="P5" s="6">
        <v>1741</v>
      </c>
      <c r="Q5" s="6">
        <v>258.3</v>
      </c>
      <c r="R5" s="6">
        <v>16.57</v>
      </c>
      <c r="S5" s="46">
        <v>894</v>
      </c>
      <c r="T5" s="6">
        <v>1135</v>
      </c>
      <c r="U5" s="47">
        <v>50.02</v>
      </c>
      <c r="V5" s="6">
        <v>1535</v>
      </c>
      <c r="W5" s="6">
        <v>-16.95</v>
      </c>
      <c r="X5" s="6">
        <v>444</v>
      </c>
      <c r="Y5" s="45">
        <v>3.599</v>
      </c>
    </row>
    <row r="6" spans="1:25" ht="12.75">
      <c r="A6" s="6">
        <v>2008</v>
      </c>
      <c r="B6" s="11">
        <v>39755</v>
      </c>
      <c r="C6" s="6">
        <v>32.85</v>
      </c>
      <c r="D6" s="6">
        <v>1505</v>
      </c>
      <c r="E6" s="47">
        <v>20.06</v>
      </c>
      <c r="F6" s="6">
        <v>635</v>
      </c>
      <c r="G6" s="6">
        <v>25.75</v>
      </c>
      <c r="H6" s="47">
        <v>89</v>
      </c>
      <c r="I6" s="6">
        <v>637</v>
      </c>
      <c r="J6" s="6">
        <v>33.11</v>
      </c>
      <c r="K6" s="6">
        <v>1506</v>
      </c>
      <c r="L6" s="47">
        <v>64.88</v>
      </c>
      <c r="M6" s="6">
        <v>0.3</v>
      </c>
      <c r="N6" s="45">
        <v>1.54</v>
      </c>
      <c r="O6" s="49">
        <f>6.725*3.6</f>
        <v>24.21</v>
      </c>
      <c r="P6" s="6">
        <v>1532</v>
      </c>
      <c r="Q6" s="46">
        <v>204.3</v>
      </c>
      <c r="R6" s="6">
        <v>20.64</v>
      </c>
      <c r="S6" s="46">
        <v>939</v>
      </c>
      <c r="T6" s="6">
        <v>1213</v>
      </c>
      <c r="U6" s="6">
        <v>61.36</v>
      </c>
      <c r="V6" s="6">
        <v>1302</v>
      </c>
      <c r="W6" s="47">
        <v>-15.8</v>
      </c>
      <c r="X6" s="6">
        <v>657</v>
      </c>
      <c r="Y6" s="45">
        <v>4.593</v>
      </c>
    </row>
    <row r="7" spans="1:25" ht="12.75">
      <c r="A7" s="6">
        <v>2008</v>
      </c>
      <c r="B7" s="11">
        <v>39756</v>
      </c>
      <c r="C7" s="47">
        <v>34.4</v>
      </c>
      <c r="D7" s="6">
        <v>1434</v>
      </c>
      <c r="E7" s="6">
        <v>19.44</v>
      </c>
      <c r="F7" s="6">
        <v>1857</v>
      </c>
      <c r="G7" s="47">
        <v>23.66</v>
      </c>
      <c r="H7" s="47">
        <v>91.5</v>
      </c>
      <c r="I7" s="6">
        <v>2305</v>
      </c>
      <c r="J7" s="6">
        <v>32.92</v>
      </c>
      <c r="K7" s="6">
        <v>1431</v>
      </c>
      <c r="L7" s="47">
        <v>75.1</v>
      </c>
      <c r="M7" s="6">
        <v>48.4</v>
      </c>
      <c r="N7" s="45">
        <v>1.685</v>
      </c>
      <c r="O7" s="49">
        <f>3.6*9.5</f>
        <v>34.2</v>
      </c>
      <c r="P7" s="6">
        <v>1546</v>
      </c>
      <c r="Q7" s="46">
        <v>294.3</v>
      </c>
      <c r="R7" s="6">
        <v>15.75</v>
      </c>
      <c r="S7" s="46">
        <v>937</v>
      </c>
      <c r="T7" s="6">
        <v>1350</v>
      </c>
      <c r="U7" s="6">
        <v>58.88</v>
      </c>
      <c r="V7" s="6">
        <v>1253</v>
      </c>
      <c r="W7" s="6">
        <v>-103.7</v>
      </c>
      <c r="X7" s="6">
        <v>1620</v>
      </c>
      <c r="Y7" s="45">
        <v>3.495</v>
      </c>
    </row>
    <row r="8" spans="1:25" ht="12.75">
      <c r="A8" s="6">
        <v>2008</v>
      </c>
      <c r="B8" s="11">
        <v>39757</v>
      </c>
      <c r="C8" s="6">
        <v>32.47</v>
      </c>
      <c r="D8" s="6">
        <v>1703</v>
      </c>
      <c r="E8" s="6">
        <v>18.88</v>
      </c>
      <c r="F8" s="6">
        <v>336</v>
      </c>
      <c r="G8" s="6">
        <v>24.25</v>
      </c>
      <c r="H8" s="47">
        <v>93</v>
      </c>
      <c r="I8" s="6">
        <v>700</v>
      </c>
      <c r="J8" s="6">
        <v>35.55</v>
      </c>
      <c r="K8" s="6">
        <v>1414</v>
      </c>
      <c r="L8" s="47">
        <v>71.1</v>
      </c>
      <c r="M8" s="6">
        <v>0.3</v>
      </c>
      <c r="N8" s="45">
        <v>0.981</v>
      </c>
      <c r="O8" s="45">
        <f>3.6*8.67</f>
        <v>31.212</v>
      </c>
      <c r="P8" s="6">
        <v>1728</v>
      </c>
      <c r="Q8" s="46">
        <v>127.1</v>
      </c>
      <c r="R8" s="6">
        <v>21.23</v>
      </c>
      <c r="S8" s="46">
        <v>865</v>
      </c>
      <c r="T8" s="6">
        <v>1302</v>
      </c>
      <c r="U8" s="47">
        <v>83.9</v>
      </c>
      <c r="V8" s="6">
        <v>1311</v>
      </c>
      <c r="W8" s="6">
        <v>-29.57</v>
      </c>
      <c r="X8" s="6">
        <v>43</v>
      </c>
      <c r="Y8" s="45">
        <v>4.228</v>
      </c>
    </row>
    <row r="9" spans="1:25" ht="12.75">
      <c r="A9" s="6">
        <v>2008</v>
      </c>
      <c r="B9" s="11">
        <v>39758</v>
      </c>
      <c r="C9" s="6">
        <v>33.44</v>
      </c>
      <c r="D9" s="6">
        <v>1515</v>
      </c>
      <c r="E9" s="6">
        <v>19.83</v>
      </c>
      <c r="F9" s="6">
        <v>2240</v>
      </c>
      <c r="G9" s="6">
        <v>24.24</v>
      </c>
      <c r="H9" s="47">
        <v>91.1</v>
      </c>
      <c r="I9" s="6">
        <v>314</v>
      </c>
      <c r="J9" s="47">
        <v>37.14</v>
      </c>
      <c r="K9" s="6">
        <v>1521</v>
      </c>
      <c r="L9" s="47">
        <v>72.6</v>
      </c>
      <c r="M9" s="6">
        <v>2.2</v>
      </c>
      <c r="N9" s="45">
        <v>2.073</v>
      </c>
      <c r="O9" s="49">
        <f>3.6*10.85</f>
        <v>39.06</v>
      </c>
      <c r="P9" s="6">
        <v>1652</v>
      </c>
      <c r="Q9" s="46">
        <v>193</v>
      </c>
      <c r="R9" s="44">
        <v>19.61</v>
      </c>
      <c r="S9" s="46">
        <v>988</v>
      </c>
      <c r="T9" s="6">
        <v>1342</v>
      </c>
      <c r="U9" s="6">
        <v>65.97</v>
      </c>
      <c r="V9" s="6">
        <v>1431</v>
      </c>
      <c r="W9" s="6">
        <v>-28.09</v>
      </c>
      <c r="X9" s="6">
        <v>2127</v>
      </c>
      <c r="Y9" s="49">
        <v>4.43</v>
      </c>
    </row>
    <row r="10" spans="1:25" ht="12.75">
      <c r="A10" s="6">
        <v>2008</v>
      </c>
      <c r="B10" s="11">
        <v>39759</v>
      </c>
      <c r="C10" s="6">
        <v>24.96</v>
      </c>
      <c r="D10" s="6">
        <v>1731</v>
      </c>
      <c r="E10" s="6">
        <v>19.36</v>
      </c>
      <c r="F10" s="6">
        <v>319</v>
      </c>
      <c r="G10" s="6">
        <v>21.31</v>
      </c>
      <c r="H10" s="47">
        <v>92.2</v>
      </c>
      <c r="I10" s="6">
        <v>701</v>
      </c>
      <c r="J10" s="6">
        <v>69.67</v>
      </c>
      <c r="K10" s="6">
        <v>1731</v>
      </c>
      <c r="L10" s="47">
        <v>85.9</v>
      </c>
      <c r="M10" s="6">
        <v>4.4</v>
      </c>
      <c r="N10" s="45">
        <v>1.037</v>
      </c>
      <c r="O10" s="49">
        <f>3.6*4.85</f>
        <v>17.46</v>
      </c>
      <c r="P10" s="6">
        <v>1620</v>
      </c>
      <c r="Q10" s="6">
        <v>304.5</v>
      </c>
      <c r="R10" s="6">
        <v>8.06</v>
      </c>
      <c r="S10" s="46">
        <v>797</v>
      </c>
      <c r="T10" s="6">
        <v>1458</v>
      </c>
      <c r="U10" s="47">
        <v>31.5</v>
      </c>
      <c r="V10" s="6">
        <v>1520</v>
      </c>
      <c r="W10" s="6">
        <v>-24.93</v>
      </c>
      <c r="X10" s="6">
        <v>104</v>
      </c>
      <c r="Y10" s="45">
        <v>1.359</v>
      </c>
    </row>
    <row r="11" spans="1:25" ht="12.75">
      <c r="A11" s="6">
        <v>2008</v>
      </c>
      <c r="B11" s="11">
        <v>39760</v>
      </c>
      <c r="C11" s="6">
        <v>32.08</v>
      </c>
      <c r="D11" s="6">
        <v>1659</v>
      </c>
      <c r="E11" s="6">
        <v>19.31</v>
      </c>
      <c r="F11" s="6">
        <v>506</v>
      </c>
      <c r="G11" s="6">
        <v>25.11</v>
      </c>
      <c r="H11" s="47">
        <v>93.8</v>
      </c>
      <c r="I11" s="6">
        <v>616</v>
      </c>
      <c r="J11" s="6">
        <v>38.85</v>
      </c>
      <c r="K11" s="6">
        <v>1714</v>
      </c>
      <c r="L11" s="47">
        <v>71</v>
      </c>
      <c r="M11" s="46">
        <v>0</v>
      </c>
      <c r="N11" s="45">
        <v>1.238</v>
      </c>
      <c r="O11" s="49">
        <f>3.6*5.75</f>
        <v>20.7</v>
      </c>
      <c r="P11" s="6">
        <v>1929</v>
      </c>
      <c r="Q11" s="46">
        <v>201.5</v>
      </c>
      <c r="R11" s="6">
        <v>23.25</v>
      </c>
      <c r="S11" s="46">
        <v>992</v>
      </c>
      <c r="T11" s="6">
        <v>1207</v>
      </c>
      <c r="U11" s="47">
        <v>79.4</v>
      </c>
      <c r="V11" s="6">
        <v>1512</v>
      </c>
      <c r="W11" s="6">
        <v>-26.76</v>
      </c>
      <c r="X11" s="6">
        <v>541</v>
      </c>
      <c r="Y11" s="45">
        <v>4.491</v>
      </c>
    </row>
    <row r="12" spans="1:25" ht="12.75">
      <c r="A12" s="6">
        <v>2008</v>
      </c>
      <c r="B12" s="11">
        <v>39761</v>
      </c>
      <c r="C12" s="6">
        <v>34.21</v>
      </c>
      <c r="D12" s="6">
        <v>1507</v>
      </c>
      <c r="E12" s="6">
        <v>20.83</v>
      </c>
      <c r="F12" s="6">
        <v>2229</v>
      </c>
      <c r="G12" s="6">
        <v>26.21</v>
      </c>
      <c r="H12" s="47">
        <v>91.1</v>
      </c>
      <c r="I12" s="6">
        <v>2345</v>
      </c>
      <c r="J12" s="6">
        <v>30.94</v>
      </c>
      <c r="K12" s="6">
        <v>1459</v>
      </c>
      <c r="L12" s="47">
        <v>65.64</v>
      </c>
      <c r="M12" s="6">
        <v>15.8</v>
      </c>
      <c r="N12" s="45">
        <v>1.891</v>
      </c>
      <c r="O12" s="49">
        <f>3.6*12.12</f>
        <v>43.632</v>
      </c>
      <c r="P12" s="6">
        <v>1945</v>
      </c>
      <c r="Q12" s="46">
        <v>204.1</v>
      </c>
      <c r="R12" s="6">
        <v>24.53</v>
      </c>
      <c r="S12" s="46">
        <v>853</v>
      </c>
      <c r="T12" s="6">
        <v>1409</v>
      </c>
      <c r="U12" s="47">
        <v>87.6</v>
      </c>
      <c r="V12" s="6">
        <v>1254</v>
      </c>
      <c r="W12" s="47">
        <v>-91</v>
      </c>
      <c r="X12" s="6">
        <v>2021</v>
      </c>
      <c r="Y12" s="45">
        <v>5.199</v>
      </c>
    </row>
    <row r="13" spans="1:25" ht="12.75">
      <c r="A13" s="6">
        <v>2008</v>
      </c>
      <c r="B13" s="11">
        <v>39762</v>
      </c>
      <c r="C13" s="6">
        <v>29.29</v>
      </c>
      <c r="D13" s="6">
        <v>1800</v>
      </c>
      <c r="E13" s="47">
        <v>19.59</v>
      </c>
      <c r="F13" s="6">
        <v>639</v>
      </c>
      <c r="G13" s="6">
        <v>23.76</v>
      </c>
      <c r="H13" s="47">
        <v>93.7</v>
      </c>
      <c r="I13" s="6">
        <v>721</v>
      </c>
      <c r="J13" s="6">
        <v>48.42</v>
      </c>
      <c r="K13" s="6">
        <v>1839</v>
      </c>
      <c r="L13" s="47">
        <v>76.4</v>
      </c>
      <c r="M13" s="6">
        <v>0.3</v>
      </c>
      <c r="N13" s="45">
        <v>0.85</v>
      </c>
      <c r="O13" s="49">
        <f>3.6*4.775</f>
        <v>17.19</v>
      </c>
      <c r="P13" s="6">
        <v>42</v>
      </c>
      <c r="Q13" s="46">
        <v>28.2</v>
      </c>
      <c r="R13" s="6">
        <v>17.26</v>
      </c>
      <c r="S13" s="46">
        <v>796</v>
      </c>
      <c r="T13" s="6">
        <v>1322</v>
      </c>
      <c r="U13" s="6">
        <v>55.43</v>
      </c>
      <c r="V13" s="6">
        <v>1357</v>
      </c>
      <c r="W13" s="6">
        <v>-29.81</v>
      </c>
      <c r="X13" s="6">
        <v>645</v>
      </c>
      <c r="Y13" s="45">
        <v>3.079</v>
      </c>
    </row>
    <row r="14" spans="1:26" ht="12.75">
      <c r="A14" s="6">
        <v>2008</v>
      </c>
      <c r="B14" s="11">
        <v>39763</v>
      </c>
      <c r="C14" s="6">
        <v>28.13</v>
      </c>
      <c r="D14" s="6">
        <v>1737</v>
      </c>
      <c r="E14" s="47">
        <v>19.93</v>
      </c>
      <c r="F14" s="6">
        <v>2359</v>
      </c>
      <c r="G14" s="6">
        <v>23.16</v>
      </c>
      <c r="H14" s="47">
        <v>87.6</v>
      </c>
      <c r="I14" s="6">
        <v>753</v>
      </c>
      <c r="J14" s="6">
        <v>55.28</v>
      </c>
      <c r="K14" s="6">
        <v>1735</v>
      </c>
      <c r="L14" s="47">
        <v>75.9</v>
      </c>
      <c r="M14" s="6">
        <v>0</v>
      </c>
      <c r="N14" s="45">
        <v>1.985</v>
      </c>
      <c r="O14" s="49">
        <f>3.6*6.5</f>
        <v>23.400000000000002</v>
      </c>
      <c r="P14" s="6">
        <v>1755</v>
      </c>
      <c r="Q14" s="46">
        <v>58.92</v>
      </c>
      <c r="R14" s="6">
        <v>14.63</v>
      </c>
      <c r="S14" s="46">
        <v>832</v>
      </c>
      <c r="T14" s="6">
        <v>1326</v>
      </c>
      <c r="U14" s="47">
        <v>33.84</v>
      </c>
      <c r="V14" s="6">
        <v>1653</v>
      </c>
      <c r="W14" s="6">
        <v>-27.53</v>
      </c>
      <c r="X14" s="6">
        <v>639</v>
      </c>
      <c r="Y14" s="49">
        <v>2.706</v>
      </c>
      <c r="Z14" s="16"/>
    </row>
    <row r="15" spans="1:25" ht="12.75">
      <c r="A15" s="6">
        <v>2008</v>
      </c>
      <c r="B15" s="11">
        <v>39764</v>
      </c>
      <c r="C15" s="6">
        <v>30.12</v>
      </c>
      <c r="D15" s="6">
        <v>1739</v>
      </c>
      <c r="E15" s="6">
        <v>19.32</v>
      </c>
      <c r="F15" s="6">
        <v>103</v>
      </c>
      <c r="G15" s="6">
        <v>23.72</v>
      </c>
      <c r="H15" s="47">
        <v>91.4</v>
      </c>
      <c r="I15" s="6">
        <v>640</v>
      </c>
      <c r="J15" s="6">
        <v>37.99</v>
      </c>
      <c r="K15" s="6">
        <v>1650</v>
      </c>
      <c r="L15" s="47">
        <v>70.1</v>
      </c>
      <c r="M15" s="6">
        <v>0</v>
      </c>
      <c r="N15" s="45">
        <v>1.797</v>
      </c>
      <c r="O15" s="49">
        <f>3.6*8.15</f>
        <v>29.340000000000003</v>
      </c>
      <c r="P15" s="6">
        <v>2148</v>
      </c>
      <c r="Q15" s="46">
        <v>112.5</v>
      </c>
      <c r="R15" s="6">
        <v>19.38</v>
      </c>
      <c r="S15" s="46">
        <v>1083</v>
      </c>
      <c r="T15" s="6">
        <v>1231</v>
      </c>
      <c r="U15" s="47">
        <v>71</v>
      </c>
      <c r="V15" s="6">
        <v>1320</v>
      </c>
      <c r="W15" s="6">
        <v>-25.29</v>
      </c>
      <c r="X15" s="6">
        <v>111</v>
      </c>
      <c r="Y15" s="49">
        <v>3.724</v>
      </c>
    </row>
    <row r="16" spans="1:25" ht="12.75">
      <c r="A16" s="6">
        <v>2008</v>
      </c>
      <c r="B16" s="11">
        <v>39765</v>
      </c>
      <c r="C16" s="6">
        <v>31.36</v>
      </c>
      <c r="D16" s="6">
        <v>1651</v>
      </c>
      <c r="E16" s="6">
        <v>18.02</v>
      </c>
      <c r="F16" s="6">
        <v>645</v>
      </c>
      <c r="G16" s="6">
        <v>23.95</v>
      </c>
      <c r="H16" s="47">
        <v>90.3</v>
      </c>
      <c r="I16" s="6">
        <v>2357</v>
      </c>
      <c r="J16" s="6">
        <v>36.81</v>
      </c>
      <c r="K16" s="6">
        <v>1722</v>
      </c>
      <c r="L16" s="47">
        <v>69.29</v>
      </c>
      <c r="M16" s="6">
        <v>1.1</v>
      </c>
      <c r="N16" s="45">
        <v>2.018</v>
      </c>
      <c r="O16" s="49">
        <f>3.6*6.8</f>
        <v>24.48</v>
      </c>
      <c r="P16" s="6">
        <v>57</v>
      </c>
      <c r="Q16" s="46">
        <v>83.9</v>
      </c>
      <c r="R16" s="6">
        <v>19.33</v>
      </c>
      <c r="S16" s="46">
        <v>1063</v>
      </c>
      <c r="T16" s="6">
        <v>1220</v>
      </c>
      <c r="U16" s="6">
        <v>67.65</v>
      </c>
      <c r="V16" s="6">
        <v>1136</v>
      </c>
      <c r="W16" s="6">
        <v>-27.38</v>
      </c>
      <c r="X16" s="6">
        <v>252</v>
      </c>
      <c r="Y16" s="45">
        <v>3.844</v>
      </c>
    </row>
    <row r="17" spans="1:25" ht="12.75">
      <c r="A17" s="6">
        <v>2008</v>
      </c>
      <c r="B17" s="11">
        <v>39766</v>
      </c>
      <c r="C17" s="6">
        <v>30.45</v>
      </c>
      <c r="D17" s="6">
        <v>1432</v>
      </c>
      <c r="E17" s="6">
        <v>19.56</v>
      </c>
      <c r="F17" s="6">
        <v>612</v>
      </c>
      <c r="G17" s="6">
        <v>22.89</v>
      </c>
      <c r="H17" s="47">
        <v>93</v>
      </c>
      <c r="I17" s="6">
        <v>701</v>
      </c>
      <c r="J17" s="6">
        <v>46.11</v>
      </c>
      <c r="K17" s="6">
        <v>1433</v>
      </c>
      <c r="L17" s="47">
        <v>78.8</v>
      </c>
      <c r="M17" s="6">
        <v>0.7</v>
      </c>
      <c r="N17" s="45">
        <v>1.431</v>
      </c>
      <c r="O17" s="49">
        <f>3.6*11.82</f>
        <v>42.552</v>
      </c>
      <c r="P17" s="6">
        <v>1535</v>
      </c>
      <c r="Q17" s="46">
        <v>193.6</v>
      </c>
      <c r="R17" s="6">
        <v>19.07</v>
      </c>
      <c r="S17" s="46">
        <v>996</v>
      </c>
      <c r="T17" s="6">
        <v>1201</v>
      </c>
      <c r="U17" s="47">
        <v>71.1</v>
      </c>
      <c r="V17" s="6">
        <v>1337</v>
      </c>
      <c r="W17" s="47">
        <v>-24.9</v>
      </c>
      <c r="X17" s="6">
        <v>2232</v>
      </c>
      <c r="Y17" s="49">
        <v>3.611</v>
      </c>
    </row>
    <row r="18" spans="1:25" ht="12.75">
      <c r="A18" s="6">
        <v>2008</v>
      </c>
      <c r="B18" s="11">
        <v>39767</v>
      </c>
      <c r="C18" s="6">
        <v>32.94</v>
      </c>
      <c r="D18" s="6">
        <v>1535</v>
      </c>
      <c r="E18" s="6">
        <v>18.31</v>
      </c>
      <c r="F18" s="6">
        <v>637</v>
      </c>
      <c r="G18" s="6">
        <v>25.48</v>
      </c>
      <c r="H18" s="47">
        <v>93.5</v>
      </c>
      <c r="I18" s="6">
        <v>645</v>
      </c>
      <c r="J18" s="6">
        <v>23.28</v>
      </c>
      <c r="K18" s="6">
        <v>18.25</v>
      </c>
      <c r="L18" s="47">
        <v>59.29</v>
      </c>
      <c r="M18" s="6">
        <v>0</v>
      </c>
      <c r="N18" s="45">
        <v>1.289</v>
      </c>
      <c r="O18" s="49">
        <f>3.6*6.575</f>
        <v>23.67</v>
      </c>
      <c r="P18" s="6">
        <v>1233</v>
      </c>
      <c r="Q18" s="46">
        <v>204.4</v>
      </c>
      <c r="R18" s="6">
        <v>27.44</v>
      </c>
      <c r="S18" s="46">
        <v>920</v>
      </c>
      <c r="T18" s="6">
        <v>1152</v>
      </c>
      <c r="U18" s="47">
        <v>76.8</v>
      </c>
      <c r="V18" s="6">
        <v>1419</v>
      </c>
      <c r="W18" s="6">
        <v>-27.59</v>
      </c>
      <c r="X18" s="6">
        <v>353</v>
      </c>
      <c r="Y18" s="45">
        <v>5.754</v>
      </c>
    </row>
    <row r="19" spans="1:25" ht="12.75">
      <c r="A19" s="6">
        <v>2008</v>
      </c>
      <c r="B19" s="11">
        <v>39768</v>
      </c>
      <c r="C19" s="6">
        <v>34.21</v>
      </c>
      <c r="D19" s="6">
        <v>1548</v>
      </c>
      <c r="E19" s="6">
        <v>19.23</v>
      </c>
      <c r="F19" s="6">
        <v>638</v>
      </c>
      <c r="G19" s="6">
        <v>26.97</v>
      </c>
      <c r="H19" s="47">
        <v>78.4</v>
      </c>
      <c r="I19" s="6">
        <v>354</v>
      </c>
      <c r="J19" s="6">
        <v>24.93</v>
      </c>
      <c r="K19" s="6">
        <v>1450</v>
      </c>
      <c r="L19" s="47">
        <v>46.97</v>
      </c>
      <c r="M19" s="6">
        <v>0</v>
      </c>
      <c r="N19" s="45">
        <v>1.367</v>
      </c>
      <c r="O19" s="49">
        <f>3.6*6.35</f>
        <v>22.86</v>
      </c>
      <c r="P19" s="6">
        <v>1657</v>
      </c>
      <c r="Q19" s="6">
        <v>129.1</v>
      </c>
      <c r="R19" s="6">
        <v>27.61</v>
      </c>
      <c r="S19" s="46">
        <v>960</v>
      </c>
      <c r="T19" s="6">
        <v>1326</v>
      </c>
      <c r="U19" s="47">
        <v>86.7</v>
      </c>
      <c r="V19" s="6">
        <v>1334</v>
      </c>
      <c r="W19" s="6">
        <v>-28.15</v>
      </c>
      <c r="X19" s="6">
        <v>637</v>
      </c>
      <c r="Y19" s="45">
        <v>6.153</v>
      </c>
    </row>
    <row r="20" spans="1:25" ht="12.75">
      <c r="A20" s="6">
        <v>2008</v>
      </c>
      <c r="B20" s="11">
        <v>39769</v>
      </c>
      <c r="C20" s="6">
        <v>33.16</v>
      </c>
      <c r="D20" s="6">
        <v>1554</v>
      </c>
      <c r="E20" s="6">
        <v>19.97</v>
      </c>
      <c r="F20" s="6">
        <v>2306</v>
      </c>
      <c r="G20" s="6">
        <v>25.19</v>
      </c>
      <c r="H20" s="47">
        <v>83.6</v>
      </c>
      <c r="I20" s="6">
        <v>2345</v>
      </c>
      <c r="J20" s="6">
        <v>32.06</v>
      </c>
      <c r="K20" s="6">
        <v>1442</v>
      </c>
      <c r="L20" s="47">
        <v>59.59</v>
      </c>
      <c r="M20" s="46">
        <v>1</v>
      </c>
      <c r="N20" s="45">
        <v>3.206</v>
      </c>
      <c r="O20" s="49">
        <f>3.6*8.45</f>
        <v>30.419999999999998</v>
      </c>
      <c r="P20" s="6">
        <v>1757</v>
      </c>
      <c r="Q20" s="46">
        <v>210.6</v>
      </c>
      <c r="R20" s="6">
        <v>20.66</v>
      </c>
      <c r="S20" s="46">
        <v>1041</v>
      </c>
      <c r="T20" s="6">
        <v>1301</v>
      </c>
      <c r="U20" s="47">
        <v>83.6</v>
      </c>
      <c r="V20" s="6">
        <v>1258</v>
      </c>
      <c r="W20" s="6">
        <v>-27.47</v>
      </c>
      <c r="X20" s="6">
        <v>310</v>
      </c>
      <c r="Y20" s="45">
        <v>4.589</v>
      </c>
    </row>
    <row r="21" spans="1:25" ht="12.75">
      <c r="A21" s="6">
        <v>2008</v>
      </c>
      <c r="B21" s="11">
        <v>39770</v>
      </c>
      <c r="C21" s="6">
        <v>29.81</v>
      </c>
      <c r="D21" s="6">
        <v>1633</v>
      </c>
      <c r="E21" s="6">
        <v>18.37</v>
      </c>
      <c r="F21" s="6">
        <v>635</v>
      </c>
      <c r="G21" s="6">
        <v>23.22</v>
      </c>
      <c r="H21" s="47">
        <v>89.1</v>
      </c>
      <c r="I21" s="6">
        <v>146</v>
      </c>
      <c r="J21" s="47">
        <v>41.56</v>
      </c>
      <c r="K21" s="6">
        <v>1644</v>
      </c>
      <c r="L21" s="47">
        <v>71.7</v>
      </c>
      <c r="M21" s="6">
        <v>0</v>
      </c>
      <c r="N21" s="45">
        <v>1.99</v>
      </c>
      <c r="O21" s="45">
        <f>3.6*7.85</f>
        <v>28.259999999999998</v>
      </c>
      <c r="P21" s="6">
        <v>2047</v>
      </c>
      <c r="Q21" s="46">
        <v>58.93</v>
      </c>
      <c r="R21" s="6">
        <v>18.68</v>
      </c>
      <c r="S21" s="46">
        <v>1002</v>
      </c>
      <c r="T21" s="6">
        <v>1249</v>
      </c>
      <c r="U21" s="6">
        <v>62.34</v>
      </c>
      <c r="V21" s="6">
        <v>1158</v>
      </c>
      <c r="W21" s="6">
        <v>-26.26</v>
      </c>
      <c r="X21" s="6">
        <v>614</v>
      </c>
      <c r="Y21" s="49">
        <v>3.517</v>
      </c>
    </row>
    <row r="22" spans="1:27" ht="12.75">
      <c r="A22" s="6">
        <v>2008</v>
      </c>
      <c r="B22" s="11">
        <v>39771</v>
      </c>
      <c r="C22" s="6">
        <v>30.57</v>
      </c>
      <c r="D22" s="6">
        <v>1721</v>
      </c>
      <c r="E22" s="6">
        <v>17.78</v>
      </c>
      <c r="F22" s="6">
        <v>629</v>
      </c>
      <c r="G22" s="6">
        <v>23.85</v>
      </c>
      <c r="H22" s="47">
        <v>86.5</v>
      </c>
      <c r="I22" s="6">
        <v>53</v>
      </c>
      <c r="J22" s="6">
        <v>31.07</v>
      </c>
      <c r="K22" s="6">
        <v>1753</v>
      </c>
      <c r="L22" s="6">
        <v>60.36</v>
      </c>
      <c r="M22" s="6">
        <v>0</v>
      </c>
      <c r="N22" s="45">
        <v>2.766</v>
      </c>
      <c r="O22" s="49">
        <f>3.6*6.95</f>
        <v>25.02</v>
      </c>
      <c r="P22" s="6">
        <v>2259</v>
      </c>
      <c r="Q22" s="46">
        <v>104.8</v>
      </c>
      <c r="R22" s="47">
        <v>26.5</v>
      </c>
      <c r="S22" s="46">
        <v>920</v>
      </c>
      <c r="T22" s="6">
        <v>1246</v>
      </c>
      <c r="U22" s="6">
        <v>68.65</v>
      </c>
      <c r="V22" s="6">
        <v>1446</v>
      </c>
      <c r="W22" s="6">
        <v>-24.85</v>
      </c>
      <c r="X22" s="6">
        <v>545</v>
      </c>
      <c r="Y22" s="45">
        <v>5.332</v>
      </c>
      <c r="AA22" s="35"/>
    </row>
    <row r="23" spans="1:25" ht="12.75">
      <c r="A23" s="6">
        <v>2008</v>
      </c>
      <c r="B23" s="11">
        <v>39772</v>
      </c>
      <c r="C23" s="47">
        <v>31.3</v>
      </c>
      <c r="D23" s="6">
        <v>1614</v>
      </c>
      <c r="E23" s="6">
        <v>15.63</v>
      </c>
      <c r="F23" s="6">
        <v>615</v>
      </c>
      <c r="G23" s="6">
        <v>23.39</v>
      </c>
      <c r="H23" s="47">
        <v>79.9</v>
      </c>
      <c r="I23" s="6">
        <v>614</v>
      </c>
      <c r="J23" s="47">
        <v>21.37</v>
      </c>
      <c r="K23" s="6">
        <v>1528</v>
      </c>
      <c r="L23" s="47">
        <v>51.69</v>
      </c>
      <c r="M23" s="6">
        <v>0</v>
      </c>
      <c r="N23" s="45">
        <v>3.157</v>
      </c>
      <c r="O23" s="45">
        <f>3.6*6.725</f>
        <v>24.21</v>
      </c>
      <c r="P23" s="6">
        <v>20</v>
      </c>
      <c r="Q23" s="46">
        <v>82.5</v>
      </c>
      <c r="R23" s="6">
        <v>28.68</v>
      </c>
      <c r="S23" s="46">
        <v>768</v>
      </c>
      <c r="T23" s="6">
        <v>1340</v>
      </c>
      <c r="U23" s="47">
        <v>73.2</v>
      </c>
      <c r="V23" s="6">
        <v>1347</v>
      </c>
      <c r="W23" s="47">
        <v>-30.31</v>
      </c>
      <c r="X23" s="6">
        <v>610</v>
      </c>
      <c r="Y23" s="45">
        <v>6.118</v>
      </c>
    </row>
    <row r="24" spans="1:25" ht="12.75">
      <c r="A24" s="6">
        <v>2008</v>
      </c>
      <c r="B24" s="11">
        <v>39773</v>
      </c>
      <c r="C24" s="6">
        <v>31.62</v>
      </c>
      <c r="D24" s="6">
        <v>1548</v>
      </c>
      <c r="E24" s="6">
        <v>17.47</v>
      </c>
      <c r="F24" s="6">
        <v>628</v>
      </c>
      <c r="G24" s="6">
        <v>23.07</v>
      </c>
      <c r="H24" s="47">
        <v>84.2</v>
      </c>
      <c r="I24" s="6">
        <v>2328</v>
      </c>
      <c r="J24" s="6">
        <v>27.51</v>
      </c>
      <c r="K24" s="6">
        <v>1545</v>
      </c>
      <c r="L24" s="6">
        <v>59.22</v>
      </c>
      <c r="M24" s="6">
        <v>0.3</v>
      </c>
      <c r="N24" s="45">
        <v>2.738</v>
      </c>
      <c r="O24" s="45">
        <f>3.6*7.1</f>
        <v>25.56</v>
      </c>
      <c r="P24" s="6">
        <v>112</v>
      </c>
      <c r="Q24" s="6">
        <v>85.9</v>
      </c>
      <c r="R24" s="6">
        <v>23.75</v>
      </c>
      <c r="S24" s="46">
        <v>929</v>
      </c>
      <c r="T24" s="6">
        <v>1326</v>
      </c>
      <c r="U24" s="47">
        <v>76.4</v>
      </c>
      <c r="V24" s="6">
        <v>1351</v>
      </c>
      <c r="W24" s="6">
        <v>-22.89</v>
      </c>
      <c r="X24" s="6">
        <v>127</v>
      </c>
      <c r="Y24" s="49">
        <v>4.844</v>
      </c>
    </row>
    <row r="25" spans="1:25" ht="12.75">
      <c r="A25" s="6">
        <v>2008</v>
      </c>
      <c r="B25" s="11">
        <v>39774</v>
      </c>
      <c r="C25" s="6">
        <v>29.81</v>
      </c>
      <c r="D25" s="6">
        <v>1505</v>
      </c>
      <c r="E25" s="6">
        <v>18.25</v>
      </c>
      <c r="F25" s="6">
        <v>646</v>
      </c>
      <c r="G25" s="6">
        <v>22.81</v>
      </c>
      <c r="H25" s="47">
        <v>91.5</v>
      </c>
      <c r="I25" s="6">
        <v>2326</v>
      </c>
      <c r="J25" s="6">
        <v>36.61</v>
      </c>
      <c r="K25" s="6">
        <v>1501</v>
      </c>
      <c r="L25" s="6">
        <v>68.28</v>
      </c>
      <c r="M25" s="6">
        <v>9.3</v>
      </c>
      <c r="N25" s="45">
        <v>2.735</v>
      </c>
      <c r="O25" s="49">
        <f>3.6*7.55</f>
        <v>27.18</v>
      </c>
      <c r="P25" s="6">
        <v>1020</v>
      </c>
      <c r="Q25" s="46">
        <v>14.15</v>
      </c>
      <c r="R25" s="6">
        <v>20.49</v>
      </c>
      <c r="S25" s="46">
        <v>991</v>
      </c>
      <c r="T25" s="6">
        <v>1319</v>
      </c>
      <c r="U25" s="6">
        <v>56.08</v>
      </c>
      <c r="V25" s="6">
        <v>1237</v>
      </c>
      <c r="W25" s="47">
        <v>-29.01</v>
      </c>
      <c r="X25" s="6">
        <v>2328</v>
      </c>
      <c r="Y25" s="45">
        <v>4.245</v>
      </c>
    </row>
    <row r="26" spans="1:26" ht="12.75">
      <c r="A26" s="6">
        <v>2008</v>
      </c>
      <c r="B26" s="11">
        <v>39775</v>
      </c>
      <c r="C26" s="6">
        <v>29.98</v>
      </c>
      <c r="D26" s="6">
        <v>1605</v>
      </c>
      <c r="E26" s="6">
        <v>19.26</v>
      </c>
      <c r="F26" s="6">
        <v>626</v>
      </c>
      <c r="G26" s="6">
        <v>23.79</v>
      </c>
      <c r="H26" s="47">
        <v>90.4</v>
      </c>
      <c r="I26" s="6">
        <v>227</v>
      </c>
      <c r="J26" s="6">
        <v>31.79</v>
      </c>
      <c r="K26" s="6">
        <v>1731</v>
      </c>
      <c r="L26" s="6">
        <v>66.77</v>
      </c>
      <c r="M26" s="6">
        <v>0.2</v>
      </c>
      <c r="N26" s="49">
        <v>2.361</v>
      </c>
      <c r="O26" s="49">
        <f>3.6*8.45</f>
        <v>30.419999999999998</v>
      </c>
      <c r="P26" s="6">
        <v>2332</v>
      </c>
      <c r="Q26" s="46">
        <v>81.4</v>
      </c>
      <c r="R26" s="6">
        <v>25.62</v>
      </c>
      <c r="S26" s="46">
        <v>1057</v>
      </c>
      <c r="T26" s="6">
        <v>1359</v>
      </c>
      <c r="U26" s="47">
        <v>74</v>
      </c>
      <c r="V26" s="6">
        <v>1419</v>
      </c>
      <c r="W26" s="47">
        <v>-27.56</v>
      </c>
      <c r="X26" s="6">
        <v>2359</v>
      </c>
      <c r="Y26" s="45">
        <v>4.906</v>
      </c>
      <c r="Z26" s="17"/>
    </row>
    <row r="27" spans="1:25" ht="12.75">
      <c r="A27" s="6">
        <v>2008</v>
      </c>
      <c r="B27" s="11">
        <v>39776</v>
      </c>
      <c r="C27" s="6">
        <v>32.12</v>
      </c>
      <c r="D27" s="6">
        <v>1617</v>
      </c>
      <c r="E27" s="6">
        <v>18.28</v>
      </c>
      <c r="F27" s="6">
        <v>626</v>
      </c>
      <c r="G27" s="6">
        <v>24.69</v>
      </c>
      <c r="H27" s="47">
        <v>85.3</v>
      </c>
      <c r="I27" s="6">
        <v>627</v>
      </c>
      <c r="J27" s="6">
        <v>26.45</v>
      </c>
      <c r="K27" s="6">
        <v>1636</v>
      </c>
      <c r="L27" s="6">
        <v>57.28</v>
      </c>
      <c r="M27" s="6">
        <v>0</v>
      </c>
      <c r="N27" s="45">
        <v>2.483</v>
      </c>
      <c r="O27" s="45">
        <f>3.6*8.15</f>
        <v>29.340000000000003</v>
      </c>
      <c r="P27" s="6">
        <v>1835</v>
      </c>
      <c r="Q27" s="46">
        <v>116.8</v>
      </c>
      <c r="R27" s="6">
        <v>26.41</v>
      </c>
      <c r="S27" s="46">
        <v>979</v>
      </c>
      <c r="T27" s="6">
        <v>1225</v>
      </c>
      <c r="U27" s="47">
        <v>83.6</v>
      </c>
      <c r="V27" s="6">
        <v>1355</v>
      </c>
      <c r="W27" s="47">
        <v>-27.72</v>
      </c>
      <c r="X27" s="6">
        <v>26</v>
      </c>
      <c r="Y27" s="45">
        <v>5.515</v>
      </c>
    </row>
    <row r="28" spans="1:26" ht="12.75">
      <c r="A28" s="6">
        <v>2008</v>
      </c>
      <c r="B28" s="11">
        <v>39777</v>
      </c>
      <c r="C28" s="6">
        <v>32.61</v>
      </c>
      <c r="D28" s="6">
        <v>1600</v>
      </c>
      <c r="E28" s="6">
        <v>17.67</v>
      </c>
      <c r="F28" s="6">
        <v>508</v>
      </c>
      <c r="G28" s="6">
        <v>24.39</v>
      </c>
      <c r="H28" s="47">
        <v>85.9</v>
      </c>
      <c r="I28" s="6">
        <v>508</v>
      </c>
      <c r="J28" s="6">
        <v>24.93</v>
      </c>
      <c r="K28" s="6">
        <v>1714</v>
      </c>
      <c r="L28" s="47">
        <v>58.19</v>
      </c>
      <c r="M28" s="6">
        <v>0</v>
      </c>
      <c r="N28" s="6">
        <v>2.043</v>
      </c>
      <c r="O28" s="45">
        <f>3.6*6.65</f>
        <v>23.94</v>
      </c>
      <c r="P28" s="6">
        <v>1</v>
      </c>
      <c r="Q28" s="46">
        <v>64.56</v>
      </c>
      <c r="R28" s="6">
        <v>24.56</v>
      </c>
      <c r="S28" s="46">
        <v>981</v>
      </c>
      <c r="T28" s="6">
        <v>1352</v>
      </c>
      <c r="U28" s="47">
        <v>80.8</v>
      </c>
      <c r="V28" s="6">
        <v>1252</v>
      </c>
      <c r="W28" s="47">
        <v>-28.45</v>
      </c>
      <c r="X28" s="6">
        <v>401</v>
      </c>
      <c r="Y28" s="45">
        <v>5.025</v>
      </c>
      <c r="Z28" s="35"/>
    </row>
    <row r="29" spans="1:26" ht="12.75">
      <c r="A29" s="6">
        <v>2008</v>
      </c>
      <c r="B29" s="11">
        <v>39778</v>
      </c>
      <c r="C29" s="6">
        <v>31.97</v>
      </c>
      <c r="D29" s="6">
        <v>1450</v>
      </c>
      <c r="E29" s="6">
        <v>18.26</v>
      </c>
      <c r="F29" s="6">
        <v>2121</v>
      </c>
      <c r="G29" s="47">
        <v>23.7</v>
      </c>
      <c r="H29" s="47">
        <v>88.6</v>
      </c>
      <c r="I29" s="6">
        <v>2119</v>
      </c>
      <c r="J29" s="6">
        <v>31.79</v>
      </c>
      <c r="K29" s="6">
        <v>1509</v>
      </c>
      <c r="L29" s="47">
        <v>63.44</v>
      </c>
      <c r="M29" s="6">
        <v>5.2</v>
      </c>
      <c r="N29" s="6">
        <v>3.108</v>
      </c>
      <c r="O29" s="49">
        <f>3.6*10.1</f>
        <v>36.36</v>
      </c>
      <c r="P29" s="6">
        <v>1837</v>
      </c>
      <c r="Q29" s="57">
        <v>167.9</v>
      </c>
      <c r="R29" s="47">
        <v>21.77</v>
      </c>
      <c r="S29" s="46">
        <v>985</v>
      </c>
      <c r="T29" s="6">
        <v>1311</v>
      </c>
      <c r="U29" s="47">
        <v>87.4</v>
      </c>
      <c r="V29" s="6">
        <v>1457</v>
      </c>
      <c r="W29" s="6">
        <v>-38.36</v>
      </c>
      <c r="X29" s="6">
        <v>2135</v>
      </c>
      <c r="Y29" s="45">
        <v>4.815</v>
      </c>
      <c r="Z29" s="35">
        <f>SUM(Y29:Y33)</f>
        <v>23.54</v>
      </c>
    </row>
    <row r="30" spans="1:25" ht="12.75">
      <c r="A30" s="6">
        <v>2008</v>
      </c>
      <c r="B30" s="11">
        <v>39779</v>
      </c>
      <c r="C30" s="6">
        <v>32.08</v>
      </c>
      <c r="D30" s="6">
        <v>1727</v>
      </c>
      <c r="E30" s="6">
        <v>17.41</v>
      </c>
      <c r="F30" s="6">
        <v>622</v>
      </c>
      <c r="G30" s="6">
        <v>23.69</v>
      </c>
      <c r="H30" s="47">
        <v>89.9</v>
      </c>
      <c r="I30" s="6">
        <v>622</v>
      </c>
      <c r="J30" s="6">
        <v>29.68</v>
      </c>
      <c r="K30" s="6">
        <v>1724</v>
      </c>
      <c r="L30" s="6">
        <v>65.59</v>
      </c>
      <c r="M30" s="6">
        <v>0</v>
      </c>
      <c r="N30" s="45">
        <v>2.163</v>
      </c>
      <c r="O30" s="45">
        <f>3.6*5.975</f>
        <v>21.509999999999998</v>
      </c>
      <c r="P30" s="6">
        <v>1120</v>
      </c>
      <c r="Q30" s="46">
        <v>48.89</v>
      </c>
      <c r="R30" s="6">
        <v>26.33</v>
      </c>
      <c r="S30" s="46">
        <v>858</v>
      </c>
      <c r="T30" s="6">
        <v>1323</v>
      </c>
      <c r="U30" s="47">
        <v>83.2</v>
      </c>
      <c r="V30" s="6">
        <v>1334</v>
      </c>
      <c r="W30" s="6">
        <v>-35.36</v>
      </c>
      <c r="X30" s="6">
        <v>11</v>
      </c>
      <c r="Y30" s="45">
        <v>5.126</v>
      </c>
    </row>
    <row r="31" spans="1:25" ht="12.75">
      <c r="A31" s="6">
        <v>2008</v>
      </c>
      <c r="B31" s="11">
        <v>39780</v>
      </c>
      <c r="C31" s="6">
        <v>32.15</v>
      </c>
      <c r="D31" s="6">
        <v>1501</v>
      </c>
      <c r="E31" s="6">
        <v>18.42</v>
      </c>
      <c r="F31" s="6">
        <v>442</v>
      </c>
      <c r="G31" s="47">
        <v>24.5</v>
      </c>
      <c r="H31" s="47">
        <v>88.5</v>
      </c>
      <c r="I31" s="6">
        <v>148</v>
      </c>
      <c r="J31" s="6">
        <v>32.72</v>
      </c>
      <c r="K31" s="6">
        <v>1653</v>
      </c>
      <c r="L31" s="6">
        <v>63.89</v>
      </c>
      <c r="M31" s="6">
        <v>0</v>
      </c>
      <c r="N31" s="45">
        <v>1.959</v>
      </c>
      <c r="O31" s="49">
        <f>3.6*5.675</f>
        <v>20.43</v>
      </c>
      <c r="P31" s="6">
        <v>1131</v>
      </c>
      <c r="Q31" s="46">
        <v>6.931</v>
      </c>
      <c r="R31" s="6">
        <v>26.01</v>
      </c>
      <c r="S31" s="46">
        <v>989</v>
      </c>
      <c r="T31" s="6">
        <v>1233</v>
      </c>
      <c r="U31" s="47">
        <v>87.4</v>
      </c>
      <c r="V31" s="6">
        <v>1352</v>
      </c>
      <c r="W31" s="6">
        <v>-29.53</v>
      </c>
      <c r="X31" s="6">
        <v>542</v>
      </c>
      <c r="Y31" s="45">
        <v>5.132</v>
      </c>
    </row>
    <row r="32" spans="1:25" ht="12.75">
      <c r="A32" s="6">
        <v>2008</v>
      </c>
      <c r="B32" s="11">
        <v>39781</v>
      </c>
      <c r="C32" s="6">
        <v>30.35</v>
      </c>
      <c r="D32" s="6">
        <v>1344</v>
      </c>
      <c r="E32" s="6">
        <v>20.07</v>
      </c>
      <c r="F32" s="6">
        <v>616</v>
      </c>
      <c r="G32" s="6">
        <v>23.51</v>
      </c>
      <c r="H32" s="47">
        <v>90.6</v>
      </c>
      <c r="I32" s="6">
        <v>2202</v>
      </c>
      <c r="J32" s="47">
        <v>42.94</v>
      </c>
      <c r="K32" s="6">
        <v>1342</v>
      </c>
      <c r="L32" s="47">
        <v>72.4</v>
      </c>
      <c r="M32" s="6">
        <v>4.1</v>
      </c>
      <c r="N32" s="45">
        <v>1.928</v>
      </c>
      <c r="O32" s="45">
        <f>3.6*7.62</f>
        <v>27.432000000000002</v>
      </c>
      <c r="P32" s="6">
        <v>1452</v>
      </c>
      <c r="Q32" s="6">
        <v>21.45</v>
      </c>
      <c r="R32" s="6">
        <v>18.7</v>
      </c>
      <c r="S32" s="46">
        <v>957</v>
      </c>
      <c r="T32" s="6">
        <v>1217</v>
      </c>
      <c r="U32" s="6">
        <v>69.37</v>
      </c>
      <c r="V32" s="6">
        <v>1233</v>
      </c>
      <c r="W32" s="6">
        <v>-27.62</v>
      </c>
      <c r="X32" s="6">
        <v>627</v>
      </c>
      <c r="Y32" s="45">
        <v>3.883</v>
      </c>
    </row>
    <row r="33" spans="1:25" ht="12.75">
      <c r="A33" s="6">
        <v>2008</v>
      </c>
      <c r="B33" s="11">
        <v>39782</v>
      </c>
      <c r="C33" s="6">
        <v>32.67</v>
      </c>
      <c r="D33" s="6">
        <v>1619</v>
      </c>
      <c r="E33" s="6">
        <v>19.33</v>
      </c>
      <c r="F33" s="6">
        <v>601</v>
      </c>
      <c r="G33" s="6">
        <v>24.74</v>
      </c>
      <c r="H33" s="47">
        <v>90.7</v>
      </c>
      <c r="I33" s="6">
        <v>347</v>
      </c>
      <c r="J33" s="6">
        <v>32.26</v>
      </c>
      <c r="K33" s="6">
        <v>1543</v>
      </c>
      <c r="L33" s="6">
        <v>65.44</v>
      </c>
      <c r="M33" s="6">
        <v>0</v>
      </c>
      <c r="N33" s="45">
        <v>1.241</v>
      </c>
      <c r="O33" s="49">
        <f>3.6*5</f>
        <v>18</v>
      </c>
      <c r="P33" s="6">
        <v>2008</v>
      </c>
      <c r="Q33" s="46">
        <v>76.2</v>
      </c>
      <c r="R33" s="6">
        <v>23.58</v>
      </c>
      <c r="S33" s="46">
        <v>939</v>
      </c>
      <c r="T33" s="6">
        <v>1154</v>
      </c>
      <c r="U33" s="47">
        <v>74.1</v>
      </c>
      <c r="V33" s="6">
        <v>1452</v>
      </c>
      <c r="W33" s="6">
        <v>-29.66</v>
      </c>
      <c r="X33" s="6">
        <v>0</v>
      </c>
      <c r="Y33" s="45">
        <v>4.584</v>
      </c>
    </row>
    <row r="34" spans="3:25" ht="12.75">
      <c r="C34" s="19">
        <f>AVERAGE(C4:C33)</f>
        <v>31.500999999999998</v>
      </c>
      <c r="E34" s="19">
        <f>AVERAGE(E4:E33)</f>
        <v>18.945</v>
      </c>
      <c r="G34" s="19">
        <f>AVERAGE(G4:G33)</f>
        <v>24.149333333333335</v>
      </c>
      <c r="H34" s="19">
        <f>AVERAGE(H4:H33)</f>
        <v>88.57666666666667</v>
      </c>
      <c r="J34" s="19">
        <f>AVERAGE(J4:J33)</f>
        <v>35.66199999999999</v>
      </c>
      <c r="L34" s="19">
        <f>AVERAGE(L4:L33)</f>
        <v>66.55666666666667</v>
      </c>
      <c r="M34" s="20">
        <f>SUM(M4:M33)</f>
        <v>93.69999999999999</v>
      </c>
      <c r="Y34" s="20">
        <f>SUM(Y4:Y33)</f>
        <v>131.796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="75" zoomScaleSheetLayoutView="75" zoomScalePageLayoutView="0" workbookViewId="0" topLeftCell="B2">
      <selection activeCell="B35" sqref="B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6.7109375" style="0" customWidth="1"/>
    <col min="23" max="23" width="8.140625" style="0" customWidth="1"/>
    <col min="24" max="24" width="6.7109375" style="0" customWidth="1"/>
    <col min="25" max="25" width="7.851562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39783</v>
      </c>
      <c r="C4" s="6">
        <v>34.37</v>
      </c>
      <c r="D4" s="6">
        <v>1609</v>
      </c>
      <c r="E4" s="6">
        <v>18.52</v>
      </c>
      <c r="F4" s="6">
        <v>531</v>
      </c>
      <c r="G4" s="6">
        <v>26.37</v>
      </c>
      <c r="H4" s="47">
        <v>86.9</v>
      </c>
      <c r="I4" s="6">
        <v>533</v>
      </c>
      <c r="J4" s="6">
        <v>24.47</v>
      </c>
      <c r="K4" s="6">
        <v>1603</v>
      </c>
      <c r="L4" s="6">
        <v>53.63</v>
      </c>
      <c r="M4" s="6">
        <v>0</v>
      </c>
      <c r="N4" s="45">
        <v>1.058</v>
      </c>
      <c r="O4" s="49">
        <f>3.6*6.125</f>
        <v>22.05</v>
      </c>
      <c r="P4" s="6">
        <v>1403</v>
      </c>
      <c r="Q4" s="46">
        <v>184.9</v>
      </c>
      <c r="R4" s="47">
        <v>24.6</v>
      </c>
      <c r="S4" s="46">
        <v>925</v>
      </c>
      <c r="T4" s="6">
        <v>1241</v>
      </c>
      <c r="U4" s="47">
        <v>74.1</v>
      </c>
      <c r="V4" s="6">
        <v>1501</v>
      </c>
      <c r="W4" s="6">
        <v>-29.84</v>
      </c>
      <c r="X4" s="6">
        <v>450</v>
      </c>
      <c r="Y4" s="45">
        <v>5.124</v>
      </c>
    </row>
    <row r="5" spans="1:25" ht="12.75">
      <c r="A5" s="6">
        <v>2008</v>
      </c>
      <c r="B5" s="11">
        <v>39784</v>
      </c>
      <c r="C5" s="6">
        <v>34.66</v>
      </c>
      <c r="D5" s="6">
        <v>1421</v>
      </c>
      <c r="E5" s="47">
        <v>20.29</v>
      </c>
      <c r="F5" s="6">
        <v>2151</v>
      </c>
      <c r="G5" s="6">
        <v>25.62</v>
      </c>
      <c r="H5" s="47">
        <v>92.6</v>
      </c>
      <c r="I5" s="6">
        <v>2337</v>
      </c>
      <c r="J5" s="6">
        <v>30.61</v>
      </c>
      <c r="K5" s="6">
        <v>1507</v>
      </c>
      <c r="L5" s="6">
        <v>62.61</v>
      </c>
      <c r="M5" s="6">
        <v>34.3</v>
      </c>
      <c r="N5" s="45">
        <v>1.96</v>
      </c>
      <c r="O5" s="45">
        <f>3.6*10.02</f>
        <v>36.072</v>
      </c>
      <c r="P5" s="6">
        <v>1549</v>
      </c>
      <c r="Q5" s="6">
        <v>227.1</v>
      </c>
      <c r="R5" s="47">
        <v>19</v>
      </c>
      <c r="S5" s="46">
        <v>932</v>
      </c>
      <c r="T5" s="6">
        <v>1250</v>
      </c>
      <c r="U5" s="6">
        <v>66.81</v>
      </c>
      <c r="V5" s="6">
        <v>1400</v>
      </c>
      <c r="W5" s="47">
        <v>-143.1</v>
      </c>
      <c r="X5" s="6">
        <v>1956</v>
      </c>
      <c r="Y5" s="45">
        <v>4.651</v>
      </c>
    </row>
    <row r="6" spans="1:25" ht="12.75">
      <c r="A6" s="6">
        <v>2008</v>
      </c>
      <c r="B6" s="11">
        <v>39785</v>
      </c>
      <c r="C6" s="6">
        <v>26.87</v>
      </c>
      <c r="D6" s="6">
        <v>1619</v>
      </c>
      <c r="E6" s="6">
        <v>17.99</v>
      </c>
      <c r="F6" s="6">
        <v>630</v>
      </c>
      <c r="G6" s="6">
        <v>21.77</v>
      </c>
      <c r="H6" s="47">
        <v>91.1</v>
      </c>
      <c r="I6" s="6">
        <v>0</v>
      </c>
      <c r="J6" s="6">
        <v>38.06</v>
      </c>
      <c r="K6" s="6">
        <v>1755</v>
      </c>
      <c r="L6" s="47">
        <v>68.9</v>
      </c>
      <c r="M6" s="6">
        <v>2.2</v>
      </c>
      <c r="N6" s="45">
        <v>2.122</v>
      </c>
      <c r="O6" s="49">
        <f>3.6*6.275</f>
        <v>22.590000000000003</v>
      </c>
      <c r="P6" s="6">
        <v>1515</v>
      </c>
      <c r="Q6" s="6">
        <v>194.9</v>
      </c>
      <c r="R6" s="6">
        <v>21.01</v>
      </c>
      <c r="S6" s="46">
        <v>985</v>
      </c>
      <c r="T6" s="6">
        <v>1151</v>
      </c>
      <c r="U6" s="6">
        <v>48.64</v>
      </c>
      <c r="V6" s="6">
        <v>1443</v>
      </c>
      <c r="W6" s="6">
        <v>-38.24</v>
      </c>
      <c r="X6" s="6">
        <v>2331</v>
      </c>
      <c r="Y6" s="49">
        <v>3.876</v>
      </c>
    </row>
    <row r="7" spans="1:25" ht="12.75">
      <c r="A7" s="6">
        <v>2008</v>
      </c>
      <c r="B7" s="11">
        <v>39786</v>
      </c>
      <c r="C7" s="6">
        <v>28.46</v>
      </c>
      <c r="D7" s="6">
        <v>1606</v>
      </c>
      <c r="E7" s="6">
        <v>15.24</v>
      </c>
      <c r="F7" s="6">
        <v>634</v>
      </c>
      <c r="G7" s="6">
        <v>21.95</v>
      </c>
      <c r="H7" s="47">
        <v>86.9</v>
      </c>
      <c r="I7" s="6">
        <v>637</v>
      </c>
      <c r="J7" s="6">
        <v>28.43</v>
      </c>
      <c r="K7" s="6">
        <v>1536</v>
      </c>
      <c r="L7" s="6">
        <v>56.38</v>
      </c>
      <c r="M7" s="6">
        <v>0</v>
      </c>
      <c r="N7" s="45">
        <v>1.674</v>
      </c>
      <c r="O7" s="49">
        <f>3.6*5.3</f>
        <v>19.08</v>
      </c>
      <c r="P7" s="6">
        <v>848</v>
      </c>
      <c r="Q7" s="46">
        <v>72.1</v>
      </c>
      <c r="R7" s="47">
        <v>28.8</v>
      </c>
      <c r="S7" s="46">
        <v>926</v>
      </c>
      <c r="T7" s="6">
        <v>1332</v>
      </c>
      <c r="U7" s="47">
        <v>81.1</v>
      </c>
      <c r="V7" s="6">
        <v>1358</v>
      </c>
      <c r="W7" s="6">
        <v>-41.29</v>
      </c>
      <c r="X7" s="6">
        <v>342</v>
      </c>
      <c r="Y7" s="45">
        <v>5.381</v>
      </c>
    </row>
    <row r="8" spans="1:25" ht="12.75">
      <c r="A8" s="6">
        <v>2008</v>
      </c>
      <c r="B8" s="11">
        <v>39787</v>
      </c>
      <c r="C8" s="6">
        <v>30.78</v>
      </c>
      <c r="D8" s="6">
        <v>1541</v>
      </c>
      <c r="E8" s="6">
        <v>16.62</v>
      </c>
      <c r="F8" s="6">
        <v>551</v>
      </c>
      <c r="G8" s="6">
        <v>23.74</v>
      </c>
      <c r="H8" s="47">
        <v>78.1</v>
      </c>
      <c r="I8" s="6">
        <v>551</v>
      </c>
      <c r="J8" s="6">
        <v>24.67</v>
      </c>
      <c r="K8" s="6">
        <v>1556</v>
      </c>
      <c r="L8" s="47">
        <v>49.43</v>
      </c>
      <c r="M8" s="6">
        <v>0</v>
      </c>
      <c r="N8" s="45">
        <v>2.175</v>
      </c>
      <c r="O8" s="49">
        <f>3.6*5.9</f>
        <v>21.240000000000002</v>
      </c>
      <c r="P8" s="6">
        <v>910</v>
      </c>
      <c r="Q8" s="46">
        <v>68.87</v>
      </c>
      <c r="R8" s="6">
        <v>29.15</v>
      </c>
      <c r="S8" s="46">
        <v>828</v>
      </c>
      <c r="T8" s="6">
        <v>1349</v>
      </c>
      <c r="U8" s="47">
        <v>86.8</v>
      </c>
      <c r="V8" s="6">
        <v>1421</v>
      </c>
      <c r="W8" s="6">
        <v>-36.84</v>
      </c>
      <c r="X8" s="6">
        <v>538</v>
      </c>
      <c r="Y8" s="49">
        <v>5.904</v>
      </c>
    </row>
    <row r="9" spans="1:25" ht="12.75">
      <c r="A9" s="6">
        <v>2008</v>
      </c>
      <c r="B9" s="11">
        <v>39788</v>
      </c>
      <c r="C9" s="6">
        <v>32.75</v>
      </c>
      <c r="D9" s="6">
        <v>1638</v>
      </c>
      <c r="E9" s="47">
        <v>18.3</v>
      </c>
      <c r="F9" s="6">
        <v>459</v>
      </c>
      <c r="G9" s="47">
        <v>25.36</v>
      </c>
      <c r="H9" s="47">
        <v>72.9</v>
      </c>
      <c r="I9" s="6">
        <v>459</v>
      </c>
      <c r="J9" s="47">
        <v>22.56</v>
      </c>
      <c r="K9" s="6">
        <v>1646</v>
      </c>
      <c r="L9" s="47">
        <v>51.19</v>
      </c>
      <c r="M9" s="6">
        <v>0</v>
      </c>
      <c r="N9" s="45">
        <v>2.095</v>
      </c>
      <c r="O9" s="49">
        <f>5.675*3.6</f>
        <v>20.43</v>
      </c>
      <c r="P9" s="6">
        <v>1040</v>
      </c>
      <c r="Q9" s="46">
        <v>31.94</v>
      </c>
      <c r="R9" s="47">
        <v>26.6</v>
      </c>
      <c r="S9" s="46">
        <v>929</v>
      </c>
      <c r="T9" s="6">
        <v>1237</v>
      </c>
      <c r="U9" s="47">
        <v>90.6</v>
      </c>
      <c r="V9" s="6">
        <v>1244</v>
      </c>
      <c r="W9" s="47">
        <v>-31.12</v>
      </c>
      <c r="X9" s="6">
        <v>513</v>
      </c>
      <c r="Y9" s="49">
        <v>5.536</v>
      </c>
    </row>
    <row r="10" spans="1:25" ht="12.75">
      <c r="A10" s="6">
        <v>2008</v>
      </c>
      <c r="B10" s="11">
        <v>39789</v>
      </c>
      <c r="C10" s="6">
        <v>33.63</v>
      </c>
      <c r="D10" s="6">
        <v>1759</v>
      </c>
      <c r="E10" s="6">
        <v>19.84</v>
      </c>
      <c r="F10" s="6">
        <v>546</v>
      </c>
      <c r="G10" s="47">
        <v>26.41</v>
      </c>
      <c r="H10" s="47">
        <v>80.7</v>
      </c>
      <c r="I10" s="6">
        <v>640</v>
      </c>
      <c r="J10" s="6">
        <v>28.17</v>
      </c>
      <c r="K10" s="6">
        <v>1627</v>
      </c>
      <c r="L10" s="47">
        <v>54.93</v>
      </c>
      <c r="M10" s="6">
        <v>0</v>
      </c>
      <c r="N10" s="45">
        <v>1.904</v>
      </c>
      <c r="O10" s="49">
        <f>3.6*6.2</f>
        <v>22.32</v>
      </c>
      <c r="P10" s="6">
        <v>833</v>
      </c>
      <c r="Q10" s="46">
        <v>13.02</v>
      </c>
      <c r="R10" s="6">
        <v>27.46</v>
      </c>
      <c r="S10" s="46">
        <v>989</v>
      </c>
      <c r="T10" s="6">
        <v>1335</v>
      </c>
      <c r="U10" s="47">
        <v>88.1</v>
      </c>
      <c r="V10" s="6">
        <v>1421</v>
      </c>
      <c r="W10" s="47">
        <v>-25.99</v>
      </c>
      <c r="X10" s="6">
        <v>255</v>
      </c>
      <c r="Y10" s="45">
        <v>5.582</v>
      </c>
    </row>
    <row r="11" spans="1:25" ht="12.75">
      <c r="A11" s="6">
        <v>2008</v>
      </c>
      <c r="B11" s="11">
        <v>39790</v>
      </c>
      <c r="C11" s="6">
        <v>33.25</v>
      </c>
      <c r="D11" s="6">
        <v>1755</v>
      </c>
      <c r="E11" s="6">
        <v>20.97</v>
      </c>
      <c r="F11" s="6">
        <v>632</v>
      </c>
      <c r="G11" s="47">
        <v>26.03</v>
      </c>
      <c r="H11" s="47">
        <v>81.2</v>
      </c>
      <c r="I11" s="6">
        <v>631</v>
      </c>
      <c r="J11" s="47">
        <v>34.3</v>
      </c>
      <c r="K11" s="6">
        <v>1500</v>
      </c>
      <c r="L11" s="47">
        <v>60.65</v>
      </c>
      <c r="M11" s="6">
        <v>0</v>
      </c>
      <c r="N11" s="45">
        <v>1.64</v>
      </c>
      <c r="O11" s="49">
        <f>3.6*9.12</f>
        <v>32.832</v>
      </c>
      <c r="P11" s="6">
        <v>1829</v>
      </c>
      <c r="Q11" s="46">
        <v>64.54</v>
      </c>
      <c r="R11" s="6">
        <v>23.57</v>
      </c>
      <c r="S11" s="46">
        <v>980</v>
      </c>
      <c r="T11" s="6">
        <v>1230</v>
      </c>
      <c r="U11" s="47">
        <v>80.5</v>
      </c>
      <c r="V11" s="6">
        <v>1403</v>
      </c>
      <c r="W11" s="47">
        <v>-22.36</v>
      </c>
      <c r="X11" s="6">
        <v>648</v>
      </c>
      <c r="Y11" s="45">
        <v>4.924</v>
      </c>
    </row>
    <row r="12" spans="1:25" ht="12.75">
      <c r="A12" s="6">
        <v>2008</v>
      </c>
      <c r="B12" s="11">
        <v>39791</v>
      </c>
      <c r="C12" s="6">
        <v>35.17</v>
      </c>
      <c r="D12" s="6">
        <v>1807</v>
      </c>
      <c r="E12" s="6">
        <v>19.04</v>
      </c>
      <c r="F12" s="6">
        <v>548</v>
      </c>
      <c r="G12" s="6">
        <v>27.03</v>
      </c>
      <c r="H12" s="47">
        <v>86</v>
      </c>
      <c r="I12" s="6">
        <v>523</v>
      </c>
      <c r="J12" s="6">
        <v>22.23</v>
      </c>
      <c r="K12" s="6">
        <v>1807</v>
      </c>
      <c r="L12" s="47">
        <v>51.95</v>
      </c>
      <c r="M12" s="6">
        <v>0</v>
      </c>
      <c r="N12" s="49">
        <v>0.953</v>
      </c>
      <c r="O12" s="49">
        <f>3.6*4.7</f>
        <v>16.92</v>
      </c>
      <c r="P12" s="6">
        <v>949</v>
      </c>
      <c r="Q12" s="6">
        <v>25.1</v>
      </c>
      <c r="R12" s="6">
        <v>27.78</v>
      </c>
      <c r="S12" s="46">
        <v>824</v>
      </c>
      <c r="T12" s="6">
        <v>1331</v>
      </c>
      <c r="U12" s="47">
        <v>89.9</v>
      </c>
      <c r="V12" s="6">
        <v>1356</v>
      </c>
      <c r="W12" s="47">
        <v>-27.45</v>
      </c>
      <c r="X12" s="6">
        <v>635</v>
      </c>
      <c r="Y12" s="45">
        <v>5.679</v>
      </c>
    </row>
    <row r="13" spans="1:25" ht="12.75">
      <c r="A13" s="6">
        <v>2008</v>
      </c>
      <c r="B13" s="11">
        <v>39792</v>
      </c>
      <c r="C13" s="6">
        <v>34.65</v>
      </c>
      <c r="D13" s="6">
        <v>1333</v>
      </c>
      <c r="E13" s="6">
        <v>19.87</v>
      </c>
      <c r="F13" s="6">
        <v>2353</v>
      </c>
      <c r="G13" s="6">
        <v>25.56</v>
      </c>
      <c r="H13" s="47">
        <v>92.3</v>
      </c>
      <c r="I13" s="6">
        <v>2357</v>
      </c>
      <c r="J13" s="6">
        <v>30.94</v>
      </c>
      <c r="K13" s="6">
        <v>1334</v>
      </c>
      <c r="L13" s="47">
        <v>61</v>
      </c>
      <c r="M13" s="6">
        <v>27.6</v>
      </c>
      <c r="N13" s="45">
        <v>2.142</v>
      </c>
      <c r="O13" s="49">
        <f>3.6*12.95</f>
        <v>46.62</v>
      </c>
      <c r="P13" s="6">
        <v>1647</v>
      </c>
      <c r="Q13" s="6">
        <v>182.1</v>
      </c>
      <c r="R13" s="6">
        <v>18.99</v>
      </c>
      <c r="S13" s="46">
        <v>910</v>
      </c>
      <c r="T13" s="6">
        <v>1334</v>
      </c>
      <c r="U13" s="47">
        <v>85.1</v>
      </c>
      <c r="V13" s="6">
        <v>1415</v>
      </c>
      <c r="W13" s="47">
        <v>-48.24</v>
      </c>
      <c r="X13" s="6">
        <v>2359</v>
      </c>
      <c r="Y13" s="45">
        <v>4.524</v>
      </c>
    </row>
    <row r="14" spans="1:26" ht="12.75">
      <c r="A14" s="6">
        <v>2008</v>
      </c>
      <c r="B14" s="11">
        <v>39793</v>
      </c>
      <c r="C14" s="6">
        <v>29.11</v>
      </c>
      <c r="D14" s="6">
        <v>1718</v>
      </c>
      <c r="E14" s="6">
        <v>19.91</v>
      </c>
      <c r="F14" s="6">
        <v>15</v>
      </c>
      <c r="G14" s="6">
        <v>23.69</v>
      </c>
      <c r="H14" s="47">
        <v>93.3</v>
      </c>
      <c r="I14" s="6">
        <v>559</v>
      </c>
      <c r="J14" s="47">
        <v>46.11</v>
      </c>
      <c r="K14" s="6">
        <v>1708</v>
      </c>
      <c r="L14" s="47">
        <v>77.5</v>
      </c>
      <c r="M14" s="6">
        <v>3.9</v>
      </c>
      <c r="N14" s="45">
        <v>1.288</v>
      </c>
      <c r="O14" s="45">
        <f>3.6*5</f>
        <v>18</v>
      </c>
      <c r="P14" s="6">
        <v>1723</v>
      </c>
      <c r="Q14" s="46">
        <v>238.9</v>
      </c>
      <c r="R14" s="47">
        <v>15.8</v>
      </c>
      <c r="S14" s="46">
        <v>688.9</v>
      </c>
      <c r="T14" s="6">
        <v>1254</v>
      </c>
      <c r="U14" s="44">
        <v>51.18</v>
      </c>
      <c r="V14" s="6">
        <v>13.15</v>
      </c>
      <c r="W14" s="47">
        <v>-48.54</v>
      </c>
      <c r="X14" s="6">
        <v>2</v>
      </c>
      <c r="Y14" s="45">
        <v>2.971</v>
      </c>
      <c r="Z14" s="16"/>
    </row>
    <row r="15" spans="1:25" ht="12.75">
      <c r="A15" s="6">
        <v>2008</v>
      </c>
      <c r="B15" s="11">
        <v>39794</v>
      </c>
      <c r="C15" s="6">
        <v>27.11</v>
      </c>
      <c r="D15" s="6">
        <v>1316</v>
      </c>
      <c r="E15" s="6">
        <v>20.66</v>
      </c>
      <c r="F15" s="6">
        <v>631</v>
      </c>
      <c r="G15" s="6">
        <v>23.29</v>
      </c>
      <c r="H15" s="47">
        <v>93.8</v>
      </c>
      <c r="I15" s="6">
        <v>655</v>
      </c>
      <c r="J15" s="47">
        <v>62.6</v>
      </c>
      <c r="K15" s="6">
        <v>1334</v>
      </c>
      <c r="L15" s="47">
        <v>79.7</v>
      </c>
      <c r="M15" s="46">
        <v>11</v>
      </c>
      <c r="N15" s="45">
        <v>2.178</v>
      </c>
      <c r="O15" s="49">
        <f>3.6*8.37</f>
        <v>30.131999999999998</v>
      </c>
      <c r="P15" s="6">
        <v>2345</v>
      </c>
      <c r="Q15" s="46">
        <v>84.4</v>
      </c>
      <c r="R15" s="6">
        <v>16.91</v>
      </c>
      <c r="S15" s="46">
        <v>1037</v>
      </c>
      <c r="T15" s="6">
        <v>1227</v>
      </c>
      <c r="U15" s="6">
        <v>57.35</v>
      </c>
      <c r="V15" s="6">
        <v>1533</v>
      </c>
      <c r="W15" s="47">
        <v>-35.91</v>
      </c>
      <c r="X15" s="6">
        <v>2359</v>
      </c>
      <c r="Y15" s="45">
        <v>3.138</v>
      </c>
    </row>
    <row r="16" spans="1:25" ht="12.75">
      <c r="A16" s="6">
        <v>2008</v>
      </c>
      <c r="B16" s="11">
        <v>39795</v>
      </c>
      <c r="C16" s="47">
        <v>28.4</v>
      </c>
      <c r="D16" s="6">
        <v>1549</v>
      </c>
      <c r="E16" s="6">
        <v>17.18</v>
      </c>
      <c r="F16" s="6">
        <v>632</v>
      </c>
      <c r="G16" s="6">
        <v>22.09</v>
      </c>
      <c r="H16" s="47">
        <v>81.2</v>
      </c>
      <c r="I16" s="6">
        <v>700</v>
      </c>
      <c r="J16" s="6">
        <v>52.57</v>
      </c>
      <c r="K16" s="6">
        <v>1550</v>
      </c>
      <c r="L16" s="47">
        <v>70.1</v>
      </c>
      <c r="M16" s="6">
        <v>0</v>
      </c>
      <c r="N16" s="45">
        <v>2.414</v>
      </c>
      <c r="O16" s="49">
        <f>3.6*7.55</f>
        <v>27.18</v>
      </c>
      <c r="P16" s="6">
        <v>0</v>
      </c>
      <c r="Q16" s="46">
        <v>101.9</v>
      </c>
      <c r="R16" s="6">
        <v>19.98</v>
      </c>
      <c r="S16" s="46">
        <v>933</v>
      </c>
      <c r="T16" s="6">
        <v>1436</v>
      </c>
      <c r="U16" s="47">
        <v>76.6</v>
      </c>
      <c r="V16" s="6">
        <v>1405</v>
      </c>
      <c r="W16" s="47">
        <v>-40.53</v>
      </c>
      <c r="X16" s="6">
        <v>415</v>
      </c>
      <c r="Y16" s="45">
        <v>3.818</v>
      </c>
    </row>
    <row r="17" spans="1:25" ht="12.75">
      <c r="A17" s="6">
        <v>2008</v>
      </c>
      <c r="B17" s="11">
        <v>39796</v>
      </c>
      <c r="C17" s="6">
        <v>28.37</v>
      </c>
      <c r="D17" s="6">
        <v>1519</v>
      </c>
      <c r="E17" s="6">
        <v>17.78</v>
      </c>
      <c r="F17" s="6">
        <v>630</v>
      </c>
      <c r="G17" s="47">
        <v>22.8</v>
      </c>
      <c r="H17" s="47">
        <v>89.6</v>
      </c>
      <c r="I17" s="6">
        <v>0</v>
      </c>
      <c r="J17" s="47">
        <v>53.9</v>
      </c>
      <c r="K17" s="6">
        <v>1842</v>
      </c>
      <c r="L17" s="47">
        <v>73.4</v>
      </c>
      <c r="M17" s="6">
        <v>0</v>
      </c>
      <c r="N17" s="45">
        <v>2.208</v>
      </c>
      <c r="O17" s="45">
        <f>3.6*7.02</f>
        <v>25.272</v>
      </c>
      <c r="P17" s="6">
        <v>1721</v>
      </c>
      <c r="Q17" s="46">
        <v>226.4</v>
      </c>
      <c r="R17" s="6">
        <v>18.29</v>
      </c>
      <c r="S17" s="46">
        <v>1051</v>
      </c>
      <c r="T17" s="6">
        <v>1251</v>
      </c>
      <c r="U17" s="6">
        <v>65.06</v>
      </c>
      <c r="V17" s="6">
        <v>1317</v>
      </c>
      <c r="W17" s="47">
        <v>-34.27</v>
      </c>
      <c r="X17" s="6">
        <v>410</v>
      </c>
      <c r="Y17" s="45">
        <v>3.396</v>
      </c>
    </row>
    <row r="18" spans="1:25" ht="12.75">
      <c r="A18" s="6">
        <v>2008</v>
      </c>
      <c r="B18" s="11">
        <v>39797</v>
      </c>
      <c r="C18" s="6">
        <v>27.86</v>
      </c>
      <c r="D18" s="6">
        <v>1256</v>
      </c>
      <c r="E18" s="6">
        <v>19.62</v>
      </c>
      <c r="F18" s="6">
        <v>2353</v>
      </c>
      <c r="G18" s="47">
        <v>21.95</v>
      </c>
      <c r="H18" s="47">
        <v>93.7</v>
      </c>
      <c r="I18" s="6">
        <v>824</v>
      </c>
      <c r="J18" s="6">
        <v>56.66</v>
      </c>
      <c r="K18" s="6">
        <v>1249</v>
      </c>
      <c r="L18" s="47">
        <v>86.7</v>
      </c>
      <c r="M18" s="6">
        <v>25.6</v>
      </c>
      <c r="N18" s="49">
        <v>1.351</v>
      </c>
      <c r="O18" s="45">
        <f>3.6*7.02</f>
        <v>25.272</v>
      </c>
      <c r="P18" s="6">
        <v>1414</v>
      </c>
      <c r="Q18" s="46">
        <v>109</v>
      </c>
      <c r="R18" s="47">
        <v>10.9</v>
      </c>
      <c r="S18" s="46">
        <v>1047</v>
      </c>
      <c r="T18" s="6">
        <v>1247</v>
      </c>
      <c r="U18" s="6">
        <v>55.44</v>
      </c>
      <c r="V18" s="6">
        <v>1302</v>
      </c>
      <c r="W18" s="47">
        <v>-104.7</v>
      </c>
      <c r="X18" s="6">
        <v>1449</v>
      </c>
      <c r="Y18" s="45">
        <v>2.07</v>
      </c>
    </row>
    <row r="19" spans="1:25" ht="12.75">
      <c r="A19" s="6">
        <v>2008</v>
      </c>
      <c r="B19" s="11">
        <v>39798</v>
      </c>
      <c r="C19" s="6">
        <v>26.53</v>
      </c>
      <c r="D19" s="6">
        <v>1451</v>
      </c>
      <c r="E19" s="6">
        <v>18.62</v>
      </c>
      <c r="F19" s="6">
        <v>2359</v>
      </c>
      <c r="G19" s="6">
        <v>21.36</v>
      </c>
      <c r="H19" s="47">
        <v>93.8</v>
      </c>
      <c r="I19" s="6">
        <v>625</v>
      </c>
      <c r="J19" s="6">
        <v>64.91</v>
      </c>
      <c r="K19" s="6">
        <v>1831</v>
      </c>
      <c r="L19" s="47">
        <v>84.4</v>
      </c>
      <c r="M19" s="6">
        <v>3.2</v>
      </c>
      <c r="N19" s="45">
        <v>2.022</v>
      </c>
      <c r="O19" s="45">
        <f>3.6*7.92</f>
        <v>28.512</v>
      </c>
      <c r="P19" s="6">
        <v>1648</v>
      </c>
      <c r="Q19" s="46">
        <v>134.6</v>
      </c>
      <c r="R19" s="6">
        <v>15.69</v>
      </c>
      <c r="S19" s="46">
        <v>1186</v>
      </c>
      <c r="T19" s="6">
        <v>1300</v>
      </c>
      <c r="U19" s="47">
        <v>85.7</v>
      </c>
      <c r="V19" s="6">
        <v>1333</v>
      </c>
      <c r="W19" s="47">
        <v>-33.04</v>
      </c>
      <c r="X19" s="6">
        <v>2210</v>
      </c>
      <c r="Y19" s="45">
        <v>2.711</v>
      </c>
    </row>
    <row r="20" spans="1:25" ht="12.75">
      <c r="A20" s="6">
        <v>2008</v>
      </c>
      <c r="B20" s="11">
        <v>39799</v>
      </c>
      <c r="C20" s="47">
        <v>29.2</v>
      </c>
      <c r="D20" s="6">
        <v>1808</v>
      </c>
      <c r="E20" s="6">
        <v>17.71</v>
      </c>
      <c r="F20" s="6">
        <v>141</v>
      </c>
      <c r="G20" s="6">
        <v>22.73</v>
      </c>
      <c r="H20" s="47">
        <v>93.2</v>
      </c>
      <c r="I20" s="6">
        <v>659</v>
      </c>
      <c r="J20" s="6">
        <v>42.94</v>
      </c>
      <c r="K20" s="6">
        <v>1517</v>
      </c>
      <c r="L20" s="47">
        <v>75.5</v>
      </c>
      <c r="M20" s="6">
        <v>0.5</v>
      </c>
      <c r="N20" s="45">
        <v>0.884</v>
      </c>
      <c r="O20" s="49">
        <f>3.6*6.65</f>
        <v>23.94</v>
      </c>
      <c r="P20" s="6">
        <v>1641</v>
      </c>
      <c r="Q20" s="46">
        <v>243.3</v>
      </c>
      <c r="R20" s="47">
        <v>22.9</v>
      </c>
      <c r="S20" s="46">
        <v>976</v>
      </c>
      <c r="T20" s="6">
        <v>1231</v>
      </c>
      <c r="U20" s="47">
        <v>87.9</v>
      </c>
      <c r="V20" s="6">
        <v>1318</v>
      </c>
      <c r="W20" s="47">
        <v>-34.09</v>
      </c>
      <c r="X20" s="6">
        <v>153</v>
      </c>
      <c r="Y20" s="45">
        <v>4.332</v>
      </c>
    </row>
    <row r="21" spans="1:25" ht="12.75">
      <c r="A21" s="6">
        <v>2008</v>
      </c>
      <c r="B21" s="11">
        <v>39800</v>
      </c>
      <c r="C21" s="6">
        <v>30.54</v>
      </c>
      <c r="D21" s="6">
        <v>1449</v>
      </c>
      <c r="E21" s="6">
        <v>17.87</v>
      </c>
      <c r="F21" s="6">
        <v>610</v>
      </c>
      <c r="G21" s="6">
        <v>23.37</v>
      </c>
      <c r="H21" s="47">
        <v>91.3</v>
      </c>
      <c r="I21" s="6">
        <v>649</v>
      </c>
      <c r="J21" s="6">
        <v>39.71</v>
      </c>
      <c r="K21" s="6">
        <v>1439</v>
      </c>
      <c r="L21" s="47">
        <v>73.7</v>
      </c>
      <c r="M21" s="6">
        <v>0.1</v>
      </c>
      <c r="N21" s="45">
        <v>0.976</v>
      </c>
      <c r="O21" s="49">
        <f>3.6*5.975</f>
        <v>21.509999999999998</v>
      </c>
      <c r="P21" s="6">
        <v>1651</v>
      </c>
      <c r="Q21" s="6">
        <v>281.6</v>
      </c>
      <c r="R21" s="47">
        <v>21.38</v>
      </c>
      <c r="S21" s="46">
        <v>972</v>
      </c>
      <c r="T21" s="6">
        <v>1233</v>
      </c>
      <c r="U21" s="47">
        <v>108.6</v>
      </c>
      <c r="V21" s="6">
        <v>1341</v>
      </c>
      <c r="W21" s="47">
        <v>-32.97</v>
      </c>
      <c r="X21" s="6">
        <v>631</v>
      </c>
      <c r="Y21" s="45">
        <v>4.074</v>
      </c>
    </row>
    <row r="22" spans="1:27" ht="12.75">
      <c r="A22" s="6">
        <v>2008</v>
      </c>
      <c r="B22" s="11">
        <v>39801</v>
      </c>
      <c r="C22" s="6">
        <v>31.98</v>
      </c>
      <c r="D22" s="6">
        <v>1542</v>
      </c>
      <c r="E22" s="6">
        <v>18.66</v>
      </c>
      <c r="F22" s="6">
        <v>641</v>
      </c>
      <c r="G22" s="6">
        <v>23.47</v>
      </c>
      <c r="H22" s="47">
        <v>91.4</v>
      </c>
      <c r="I22" s="6">
        <v>643</v>
      </c>
      <c r="J22" s="47">
        <v>35.75</v>
      </c>
      <c r="K22" s="6">
        <v>1519</v>
      </c>
      <c r="L22" s="47">
        <v>71.1</v>
      </c>
      <c r="M22" s="46">
        <v>4</v>
      </c>
      <c r="N22" s="45">
        <v>1.793</v>
      </c>
      <c r="O22" s="45">
        <f>3.6*7.17</f>
        <v>25.812</v>
      </c>
      <c r="P22" s="6">
        <v>2209</v>
      </c>
      <c r="Q22" s="46">
        <v>85.9</v>
      </c>
      <c r="R22" s="6">
        <v>25.67</v>
      </c>
      <c r="S22" s="46">
        <v>905</v>
      </c>
      <c r="T22" s="6">
        <v>1347</v>
      </c>
      <c r="U22" s="47">
        <v>108.3</v>
      </c>
      <c r="V22" s="6">
        <v>1412</v>
      </c>
      <c r="W22" s="6">
        <v>-41.68</v>
      </c>
      <c r="X22" s="6">
        <v>2238</v>
      </c>
      <c r="Y22" s="6">
        <v>5.068</v>
      </c>
      <c r="AA22" s="35"/>
    </row>
    <row r="23" spans="1:25" ht="12.75">
      <c r="A23" s="6">
        <v>2008</v>
      </c>
      <c r="B23" s="11">
        <v>39802</v>
      </c>
      <c r="C23" s="47">
        <v>31.7</v>
      </c>
      <c r="D23" s="6">
        <v>1620</v>
      </c>
      <c r="E23" s="47">
        <v>18.56</v>
      </c>
      <c r="F23" s="6">
        <v>503</v>
      </c>
      <c r="G23" s="47">
        <v>22.74</v>
      </c>
      <c r="H23" s="47">
        <v>94.2</v>
      </c>
      <c r="I23" s="6">
        <v>728</v>
      </c>
      <c r="J23" s="47">
        <v>36.81</v>
      </c>
      <c r="K23" s="6">
        <v>1527</v>
      </c>
      <c r="L23" s="47">
        <v>76.6</v>
      </c>
      <c r="M23" s="6">
        <v>0</v>
      </c>
      <c r="N23" s="6">
        <v>1.806</v>
      </c>
      <c r="O23" s="49">
        <f>3.6*10.55</f>
        <v>37.980000000000004</v>
      </c>
      <c r="P23" s="6">
        <v>1659</v>
      </c>
      <c r="Q23" s="46">
        <v>27.63</v>
      </c>
      <c r="R23" s="6">
        <v>27.05</v>
      </c>
      <c r="S23" s="46">
        <v>931</v>
      </c>
      <c r="T23" s="6">
        <v>1340</v>
      </c>
      <c r="U23" s="47">
        <v>101.3</v>
      </c>
      <c r="V23" s="6">
        <v>1231</v>
      </c>
      <c r="W23" s="6">
        <v>-35.93</v>
      </c>
      <c r="X23" s="6">
        <v>112</v>
      </c>
      <c r="Y23" s="6">
        <v>4.979</v>
      </c>
    </row>
    <row r="24" spans="1:25" ht="12.75">
      <c r="A24" s="6">
        <v>2008</v>
      </c>
      <c r="B24" s="11">
        <v>39803</v>
      </c>
      <c r="C24" s="6">
        <v>30.43</v>
      </c>
      <c r="D24" s="6">
        <v>1625</v>
      </c>
      <c r="E24" s="6">
        <v>18.01</v>
      </c>
      <c r="F24" s="6">
        <v>2100</v>
      </c>
      <c r="G24" s="6">
        <v>22.63</v>
      </c>
      <c r="H24" s="47">
        <v>92.4</v>
      </c>
      <c r="I24" s="6">
        <v>659</v>
      </c>
      <c r="J24" s="6">
        <v>38.72</v>
      </c>
      <c r="K24" s="6">
        <v>1627</v>
      </c>
      <c r="L24" s="47">
        <v>76.8</v>
      </c>
      <c r="M24" s="6">
        <v>7.6</v>
      </c>
      <c r="N24" s="45">
        <v>1.858</v>
      </c>
      <c r="O24" s="45">
        <f>3.6*9.2</f>
        <v>33.12</v>
      </c>
      <c r="P24" s="6">
        <v>2000</v>
      </c>
      <c r="Q24" s="46">
        <v>111.2</v>
      </c>
      <c r="R24" s="6">
        <v>22.38</v>
      </c>
      <c r="S24" s="46">
        <v>1034</v>
      </c>
      <c r="T24" s="6">
        <v>1403</v>
      </c>
      <c r="U24" s="47">
        <v>87.3</v>
      </c>
      <c r="V24" s="6">
        <v>1412</v>
      </c>
      <c r="W24" s="6">
        <v>-61.84</v>
      </c>
      <c r="X24" s="6">
        <v>2106</v>
      </c>
      <c r="Y24" s="45">
        <v>4.185</v>
      </c>
    </row>
    <row r="25" spans="1:25" ht="12.75">
      <c r="A25" s="6">
        <v>2008</v>
      </c>
      <c r="B25" s="11">
        <v>39804</v>
      </c>
      <c r="C25" s="6">
        <v>28.84</v>
      </c>
      <c r="D25" s="6">
        <v>1413</v>
      </c>
      <c r="E25" s="6">
        <v>17.72</v>
      </c>
      <c r="F25" s="6">
        <v>640</v>
      </c>
      <c r="G25" s="6">
        <v>21.83</v>
      </c>
      <c r="H25" s="47">
        <v>93.8</v>
      </c>
      <c r="I25" s="6">
        <v>804</v>
      </c>
      <c r="J25" s="6">
        <v>45.58</v>
      </c>
      <c r="K25" s="6">
        <v>1404</v>
      </c>
      <c r="L25" s="47">
        <v>79.8</v>
      </c>
      <c r="M25" s="6">
        <v>0.1</v>
      </c>
      <c r="N25" s="6">
        <v>1.633</v>
      </c>
      <c r="O25" s="49">
        <f>3.6*5.75</f>
        <v>20.7</v>
      </c>
      <c r="P25" s="6">
        <v>1526</v>
      </c>
      <c r="Q25" s="46">
        <v>354.5</v>
      </c>
      <c r="R25" s="6">
        <v>20.73</v>
      </c>
      <c r="S25" s="46">
        <v>970</v>
      </c>
      <c r="T25" s="6">
        <v>1409</v>
      </c>
      <c r="U25" s="47">
        <v>103</v>
      </c>
      <c r="V25" s="6">
        <v>1348</v>
      </c>
      <c r="W25" s="6">
        <v>-36.46</v>
      </c>
      <c r="X25" s="6">
        <v>526</v>
      </c>
      <c r="Y25" s="6">
        <v>3.793</v>
      </c>
    </row>
    <row r="26" spans="1:26" ht="12.75">
      <c r="A26" s="6">
        <v>2008</v>
      </c>
      <c r="B26" s="11">
        <v>39805</v>
      </c>
      <c r="C26" s="6">
        <v>31.03</v>
      </c>
      <c r="D26" s="6">
        <v>1637</v>
      </c>
      <c r="E26" s="6">
        <v>18.59</v>
      </c>
      <c r="F26" s="6">
        <v>644</v>
      </c>
      <c r="G26" s="6">
        <v>24.17</v>
      </c>
      <c r="H26" s="47">
        <v>91.1</v>
      </c>
      <c r="I26" s="6">
        <v>346</v>
      </c>
      <c r="J26" s="47">
        <v>40.7</v>
      </c>
      <c r="K26" s="6">
        <v>1729</v>
      </c>
      <c r="L26" s="47">
        <v>70.1</v>
      </c>
      <c r="M26" s="6">
        <v>0</v>
      </c>
      <c r="N26" s="6">
        <v>1.207</v>
      </c>
      <c r="O26" s="49">
        <f>3.6*5.075</f>
        <v>18.27</v>
      </c>
      <c r="P26" s="6">
        <v>1007</v>
      </c>
      <c r="Q26" s="46">
        <v>352.7</v>
      </c>
      <c r="R26" s="47">
        <v>26.2</v>
      </c>
      <c r="S26" s="46">
        <v>1000</v>
      </c>
      <c r="T26" s="6">
        <v>1320</v>
      </c>
      <c r="U26" s="47">
        <v>96.7</v>
      </c>
      <c r="V26" s="6">
        <v>1342</v>
      </c>
      <c r="W26" s="6">
        <v>-30.87</v>
      </c>
      <c r="X26" s="6">
        <v>553</v>
      </c>
      <c r="Y26" s="6">
        <v>4.814</v>
      </c>
      <c r="Z26" s="12"/>
    </row>
    <row r="27" spans="1:25" ht="12.75">
      <c r="A27" s="6">
        <v>2008</v>
      </c>
      <c r="B27" s="11">
        <v>39806</v>
      </c>
      <c r="C27" s="6">
        <v>31.57</v>
      </c>
      <c r="D27" s="6">
        <v>1552</v>
      </c>
      <c r="E27" s="6">
        <v>19.87</v>
      </c>
      <c r="F27" s="6">
        <v>625</v>
      </c>
      <c r="G27" s="47">
        <v>24.75</v>
      </c>
      <c r="H27" s="47">
        <v>93</v>
      </c>
      <c r="I27" s="6">
        <v>641</v>
      </c>
      <c r="J27" s="6">
        <v>42.68</v>
      </c>
      <c r="K27" s="6">
        <v>1557</v>
      </c>
      <c r="L27" s="47">
        <v>72.6</v>
      </c>
      <c r="M27" s="6">
        <v>0</v>
      </c>
      <c r="N27" s="6">
        <v>1.286</v>
      </c>
      <c r="O27" s="49">
        <f>3.6*6.875</f>
        <v>24.75</v>
      </c>
      <c r="P27" s="6">
        <v>1705</v>
      </c>
      <c r="Q27" s="6">
        <v>100.1</v>
      </c>
      <c r="R27" s="6">
        <v>22.25</v>
      </c>
      <c r="S27" s="46">
        <v>1003</v>
      </c>
      <c r="T27" s="6">
        <v>1259</v>
      </c>
      <c r="U27" s="47">
        <v>85.8</v>
      </c>
      <c r="V27" s="6">
        <v>1349</v>
      </c>
      <c r="W27" s="47">
        <v>-26.97</v>
      </c>
      <c r="X27" s="6">
        <v>634</v>
      </c>
      <c r="Y27" s="49">
        <v>4.294</v>
      </c>
    </row>
    <row r="28" spans="1:26" ht="12.75">
      <c r="A28" s="6">
        <v>2008</v>
      </c>
      <c r="B28" s="11">
        <v>39807</v>
      </c>
      <c r="C28" s="6">
        <v>25.34</v>
      </c>
      <c r="D28" s="6">
        <v>1633</v>
      </c>
      <c r="E28" s="47">
        <v>19.46</v>
      </c>
      <c r="F28" s="6">
        <v>733</v>
      </c>
      <c r="G28" s="47">
        <v>21.94</v>
      </c>
      <c r="H28" s="47">
        <v>94.6</v>
      </c>
      <c r="I28" s="6">
        <v>1047</v>
      </c>
      <c r="J28" s="6">
        <v>68.02</v>
      </c>
      <c r="K28" s="6">
        <v>1623</v>
      </c>
      <c r="L28" s="47">
        <v>85.8</v>
      </c>
      <c r="M28" s="6">
        <v>56.9</v>
      </c>
      <c r="N28" s="6">
        <v>1.429</v>
      </c>
      <c r="O28" s="49">
        <f>3.6*7.17</f>
        <v>25.812</v>
      </c>
      <c r="P28" s="6">
        <v>628</v>
      </c>
      <c r="Q28" s="46">
        <v>155.1</v>
      </c>
      <c r="R28" s="6">
        <v>10.79</v>
      </c>
      <c r="S28" s="46">
        <v>751</v>
      </c>
      <c r="T28" s="6">
        <v>1448</v>
      </c>
      <c r="U28" s="6">
        <v>48.98</v>
      </c>
      <c r="V28" s="6">
        <v>1538</v>
      </c>
      <c r="W28" s="47">
        <v>-111.5</v>
      </c>
      <c r="X28" s="6">
        <v>703</v>
      </c>
      <c r="Y28" s="6">
        <v>1.665</v>
      </c>
      <c r="Z28" s="35"/>
    </row>
    <row r="29" spans="1:26" ht="12.75">
      <c r="A29" s="6">
        <v>2008</v>
      </c>
      <c r="B29" s="11">
        <v>39808</v>
      </c>
      <c r="C29" s="6">
        <v>28.62</v>
      </c>
      <c r="D29" s="6">
        <v>1510</v>
      </c>
      <c r="E29" s="6">
        <v>20.03</v>
      </c>
      <c r="F29" s="6">
        <v>2326</v>
      </c>
      <c r="G29" s="47">
        <v>22.27</v>
      </c>
      <c r="H29" s="47">
        <v>93.4</v>
      </c>
      <c r="I29" s="6">
        <v>2241</v>
      </c>
      <c r="J29" s="6">
        <v>57.13</v>
      </c>
      <c r="K29" s="6">
        <v>1502</v>
      </c>
      <c r="L29" s="47">
        <v>84.5</v>
      </c>
      <c r="M29" s="6">
        <v>17.3</v>
      </c>
      <c r="N29" s="49">
        <v>1.27</v>
      </c>
      <c r="O29" s="49">
        <f>3.6*6.8</f>
        <v>24.48</v>
      </c>
      <c r="P29" s="6">
        <v>1559</v>
      </c>
      <c r="Q29" s="55">
        <v>80.8</v>
      </c>
      <c r="R29" s="6">
        <v>14.46</v>
      </c>
      <c r="S29" s="46">
        <v>1121</v>
      </c>
      <c r="T29" s="6">
        <v>1239</v>
      </c>
      <c r="U29" s="47">
        <v>83.8</v>
      </c>
      <c r="V29" s="6">
        <v>1502</v>
      </c>
      <c r="W29" s="6">
        <v>-28.91</v>
      </c>
      <c r="X29" s="6">
        <v>2328</v>
      </c>
      <c r="Y29" s="45">
        <v>2.702</v>
      </c>
      <c r="Z29" s="35"/>
    </row>
    <row r="30" spans="1:25" ht="12.75">
      <c r="A30" s="6">
        <v>2008</v>
      </c>
      <c r="B30" s="11">
        <v>39809</v>
      </c>
      <c r="C30" s="6">
        <v>22.13</v>
      </c>
      <c r="D30" s="6">
        <v>1121</v>
      </c>
      <c r="E30" s="6">
        <v>19.58</v>
      </c>
      <c r="F30" s="6">
        <v>2357</v>
      </c>
      <c r="G30" s="6">
        <v>20.57</v>
      </c>
      <c r="H30" s="47">
        <v>93.8</v>
      </c>
      <c r="I30" s="6">
        <v>346</v>
      </c>
      <c r="J30" s="47">
        <v>83.6</v>
      </c>
      <c r="K30" s="6">
        <v>1012</v>
      </c>
      <c r="L30" s="47">
        <v>91</v>
      </c>
      <c r="M30" s="6">
        <v>17.4</v>
      </c>
      <c r="N30" s="6">
        <v>2.252</v>
      </c>
      <c r="O30" s="49">
        <f>3.6*6.275</f>
        <v>22.590000000000003</v>
      </c>
      <c r="P30" s="6">
        <v>1420</v>
      </c>
      <c r="Q30" s="46">
        <v>44.32</v>
      </c>
      <c r="R30" s="47">
        <v>6.848</v>
      </c>
      <c r="S30" s="46">
        <v>287.8</v>
      </c>
      <c r="T30" s="6">
        <v>1127</v>
      </c>
      <c r="U30" s="6">
        <v>21.16</v>
      </c>
      <c r="V30" s="6">
        <v>1138</v>
      </c>
      <c r="W30" s="6">
        <v>-28.51</v>
      </c>
      <c r="X30" s="6">
        <v>0</v>
      </c>
      <c r="Y30" s="45">
        <v>1.188</v>
      </c>
    </row>
    <row r="31" spans="1:25" ht="12.75">
      <c r="A31" s="6">
        <v>2008</v>
      </c>
      <c r="B31" s="11">
        <v>39810</v>
      </c>
      <c r="C31" s="6">
        <v>29.67</v>
      </c>
      <c r="D31" s="6">
        <v>1826</v>
      </c>
      <c r="E31" s="6">
        <v>18.92</v>
      </c>
      <c r="F31" s="6">
        <v>333</v>
      </c>
      <c r="G31" s="6">
        <v>23.52</v>
      </c>
      <c r="H31" s="47">
        <v>92.3</v>
      </c>
      <c r="I31" s="6">
        <v>209</v>
      </c>
      <c r="J31" s="6">
        <v>55.41</v>
      </c>
      <c r="K31" s="6">
        <v>1828</v>
      </c>
      <c r="L31" s="47">
        <v>79.9</v>
      </c>
      <c r="M31" s="6">
        <v>0.2</v>
      </c>
      <c r="N31" s="6">
        <v>1.579</v>
      </c>
      <c r="O31" s="45">
        <f>3.6*5.825</f>
        <v>20.970000000000002</v>
      </c>
      <c r="P31" s="6">
        <v>1630</v>
      </c>
      <c r="Q31" s="46">
        <v>197.4</v>
      </c>
      <c r="R31" s="6">
        <v>18.16</v>
      </c>
      <c r="S31" s="46">
        <v>1108</v>
      </c>
      <c r="T31" s="6">
        <v>1233</v>
      </c>
      <c r="U31" s="47">
        <v>77.3</v>
      </c>
      <c r="V31" s="6">
        <v>1353</v>
      </c>
      <c r="W31" s="6">
        <v>-28.58</v>
      </c>
      <c r="X31" s="6">
        <v>145</v>
      </c>
      <c r="Y31" s="45">
        <v>3.268</v>
      </c>
    </row>
    <row r="32" spans="1:25" ht="12.75">
      <c r="A32" s="6">
        <v>2008</v>
      </c>
      <c r="B32" s="11">
        <v>39811</v>
      </c>
      <c r="C32" s="6">
        <v>30.86</v>
      </c>
      <c r="D32" s="6">
        <v>1517</v>
      </c>
      <c r="E32" s="6">
        <v>21.36</v>
      </c>
      <c r="F32" s="6">
        <v>409</v>
      </c>
      <c r="G32" s="47">
        <v>25.11</v>
      </c>
      <c r="H32" s="47">
        <v>93.6</v>
      </c>
      <c r="I32" s="6">
        <v>343</v>
      </c>
      <c r="J32" s="6">
        <v>50.07</v>
      </c>
      <c r="K32" s="6">
        <v>1750</v>
      </c>
      <c r="L32" s="47">
        <v>79.3</v>
      </c>
      <c r="M32" s="6">
        <v>0</v>
      </c>
      <c r="N32" s="58">
        <v>0.851</v>
      </c>
      <c r="O32" s="49">
        <f>3.6*4.25</f>
        <v>15.3</v>
      </c>
      <c r="P32" s="6">
        <v>1148</v>
      </c>
      <c r="Q32" s="6">
        <v>201.5</v>
      </c>
      <c r="R32" s="6">
        <v>19.84</v>
      </c>
      <c r="S32" s="46">
        <v>1051</v>
      </c>
      <c r="T32" s="6">
        <v>1228</v>
      </c>
      <c r="U32" s="47">
        <v>101.9</v>
      </c>
      <c r="V32" s="6">
        <v>1445</v>
      </c>
      <c r="W32" s="6">
        <v>-21.16</v>
      </c>
      <c r="X32" s="6">
        <v>408</v>
      </c>
      <c r="Y32" s="45">
        <v>3.809</v>
      </c>
    </row>
    <row r="33" spans="1:25" ht="12.75">
      <c r="A33" s="6">
        <v>2008</v>
      </c>
      <c r="B33" s="11">
        <v>39812</v>
      </c>
      <c r="C33" s="47">
        <v>31.6</v>
      </c>
      <c r="D33" s="6">
        <v>1520</v>
      </c>
      <c r="E33" s="47">
        <v>20.99</v>
      </c>
      <c r="F33" s="6">
        <v>625</v>
      </c>
      <c r="G33" s="6">
        <v>25.01</v>
      </c>
      <c r="H33" s="47">
        <v>93.7</v>
      </c>
      <c r="I33" s="6">
        <v>657</v>
      </c>
      <c r="J33" s="6">
        <v>44.59</v>
      </c>
      <c r="K33" s="6">
        <v>1600</v>
      </c>
      <c r="L33" s="47">
        <v>77.9</v>
      </c>
      <c r="M33" s="6">
        <v>0.5</v>
      </c>
      <c r="N33" s="6">
        <v>0.981</v>
      </c>
      <c r="O33" s="49">
        <f>3.6*5.6</f>
        <v>20.16</v>
      </c>
      <c r="P33" s="6">
        <v>1742</v>
      </c>
      <c r="Q33" s="55">
        <v>120.7</v>
      </c>
      <c r="R33" s="47">
        <v>20.5</v>
      </c>
      <c r="S33" s="46">
        <v>1002</v>
      </c>
      <c r="T33" s="6">
        <v>1215</v>
      </c>
      <c r="U33" s="47">
        <v>82.7</v>
      </c>
      <c r="V33" s="6">
        <v>1341</v>
      </c>
      <c r="W33" s="6">
        <v>-23.79</v>
      </c>
      <c r="X33" s="6">
        <v>525</v>
      </c>
      <c r="Y33" s="45">
        <v>3.91</v>
      </c>
    </row>
    <row r="34" spans="1:25" ht="12.75">
      <c r="A34" s="6">
        <v>2008</v>
      </c>
      <c r="B34" s="11">
        <v>39813</v>
      </c>
      <c r="C34" s="47">
        <v>28.7</v>
      </c>
      <c r="D34" s="6">
        <v>1223</v>
      </c>
      <c r="E34" s="47">
        <v>20.4</v>
      </c>
      <c r="F34" s="6">
        <v>2337</v>
      </c>
      <c r="G34" s="6">
        <v>23.47</v>
      </c>
      <c r="H34" s="47">
        <v>92.6</v>
      </c>
      <c r="I34" s="6">
        <v>2359</v>
      </c>
      <c r="J34" s="6">
        <v>61.22</v>
      </c>
      <c r="K34" s="6">
        <v>1740</v>
      </c>
      <c r="L34" s="47">
        <v>80.5</v>
      </c>
      <c r="M34" s="6">
        <v>0</v>
      </c>
      <c r="N34" s="6">
        <v>1.819</v>
      </c>
      <c r="O34" s="45">
        <f>3.6*8.6</f>
        <v>30.96</v>
      </c>
      <c r="P34" s="6">
        <v>1542</v>
      </c>
      <c r="Q34" s="46">
        <v>276.8</v>
      </c>
      <c r="R34" s="6">
        <v>16.46</v>
      </c>
      <c r="S34" s="46">
        <v>752</v>
      </c>
      <c r="T34" s="6">
        <v>1102</v>
      </c>
      <c r="U34" s="6">
        <v>57.09</v>
      </c>
      <c r="V34" s="6">
        <v>1100</v>
      </c>
      <c r="W34" s="6">
        <v>-26.47</v>
      </c>
      <c r="X34" s="6">
        <v>430</v>
      </c>
      <c r="Y34" s="45">
        <v>3.088</v>
      </c>
    </row>
    <row r="35" spans="3:25" ht="12.75">
      <c r="C35" s="19">
        <f>AVERAGE(C4:C34)</f>
        <v>30.134838709677425</v>
      </c>
      <c r="E35" s="19">
        <f>AVERAGE(E4:E34)</f>
        <v>18.973548387096773</v>
      </c>
      <c r="G35" s="19">
        <f>AVERAGE(G4:G34)</f>
        <v>23.632258064516133</v>
      </c>
      <c r="H35" s="19">
        <f>AVERAGE(H4:H34)</f>
        <v>89.95161290322581</v>
      </c>
      <c r="J35" s="19">
        <f>AVERAGE(J4:J34)</f>
        <v>44.00387096774194</v>
      </c>
      <c r="L35" s="19">
        <f>AVERAGE(L4:L34)</f>
        <v>71.53451612903226</v>
      </c>
      <c r="M35" s="20">
        <f>SUM(M4:M34)</f>
        <v>212.39999999999998</v>
      </c>
      <c r="Y35" s="20">
        <f>SUM(Y4:Y34)</f>
        <v>124.45399999999997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11.7109375" style="0" customWidth="1"/>
    <col min="3" max="3" width="11.421875" style="0" customWidth="1"/>
    <col min="4" max="4" width="11.140625" style="0" customWidth="1"/>
  </cols>
  <sheetData>
    <row r="1" spans="1:7" ht="25.5" customHeight="1">
      <c r="A1" s="24" t="s">
        <v>40</v>
      </c>
      <c r="B1" s="22" t="s">
        <v>45</v>
      </c>
      <c r="C1" s="22" t="s">
        <v>46</v>
      </c>
      <c r="D1" s="22" t="s">
        <v>36</v>
      </c>
      <c r="E1" s="22" t="s">
        <v>37</v>
      </c>
      <c r="F1" s="21"/>
      <c r="G1" s="36" t="s">
        <v>41</v>
      </c>
    </row>
    <row r="2" spans="1:7" ht="12.75">
      <c r="A2" s="12" t="s">
        <v>0</v>
      </c>
      <c r="B2" s="33">
        <f>JAN!E35</f>
        <v>19.837741935483876</v>
      </c>
      <c r="C2" s="33">
        <f>JAN!C35</f>
        <v>28.737419354838707</v>
      </c>
      <c r="D2" s="34">
        <f>JAN!M35</f>
        <v>355.9</v>
      </c>
      <c r="E2" s="33">
        <f>JAN!Y35</f>
        <v>97.57</v>
      </c>
      <c r="F2" s="37"/>
      <c r="G2" s="38">
        <f>AVERAGE(B2:C2)</f>
        <v>24.28758064516129</v>
      </c>
    </row>
    <row r="3" spans="1:7" ht="12.75">
      <c r="A3" s="12" t="s">
        <v>1</v>
      </c>
      <c r="B3" s="33">
        <f>FEV!E33</f>
        <v>19.24734286695209</v>
      </c>
      <c r="C3" s="33">
        <f>FEV!C33</f>
        <v>30.682911328193402</v>
      </c>
      <c r="D3" s="34">
        <f>FEV!M33</f>
        <v>321.9999999999999</v>
      </c>
      <c r="E3" s="33">
        <f>FEV!Y33</f>
        <v>99.26546649933971</v>
      </c>
      <c r="F3" s="37"/>
      <c r="G3" s="38">
        <f aca="true" t="shared" si="0" ref="G3:G12">AVERAGE(B3:C3)</f>
        <v>24.965127097572747</v>
      </c>
    </row>
    <row r="4" spans="1:7" ht="12.75">
      <c r="A4" s="12" t="s">
        <v>2</v>
      </c>
      <c r="B4" s="33">
        <f>MAR!E35</f>
        <v>17.635806451612904</v>
      </c>
      <c r="C4" s="33">
        <f>MAR!C35</f>
        <v>29.64387096774193</v>
      </c>
      <c r="D4" s="34">
        <f>MAR!M35</f>
        <v>182</v>
      </c>
      <c r="E4" s="33">
        <f>MAR!Y35</f>
        <v>105.16940000000001</v>
      </c>
      <c r="F4" s="37"/>
      <c r="G4" s="38">
        <f t="shared" si="0"/>
        <v>23.639838709677417</v>
      </c>
    </row>
    <row r="5" spans="1:7" ht="12.75">
      <c r="A5" s="12" t="s">
        <v>3</v>
      </c>
      <c r="B5" s="33">
        <f>ABR!E34</f>
        <v>16.362333333333332</v>
      </c>
      <c r="C5" s="33">
        <f>ABR!C34</f>
        <v>28.80133333333333</v>
      </c>
      <c r="D5" s="34">
        <f>ABR!M34</f>
        <v>98.3</v>
      </c>
      <c r="E5" s="33">
        <f>ABR!Y34</f>
        <v>76.44899999999998</v>
      </c>
      <c r="F5" s="37"/>
      <c r="G5" s="38">
        <f>AVERAGE(B5:C5)</f>
        <v>22.58183333333333</v>
      </c>
    </row>
    <row r="6" spans="1:7" ht="12.75">
      <c r="A6" s="12" t="s">
        <v>4</v>
      </c>
      <c r="B6" s="33">
        <f>MAI!E35</f>
        <v>12.515806451612901</v>
      </c>
      <c r="C6" s="33">
        <f>MAI!C35</f>
        <v>26.363548387096774</v>
      </c>
      <c r="D6" s="34">
        <f>MAI!M35</f>
        <v>32.60000000000001</v>
      </c>
      <c r="E6" s="33">
        <f>MAI!Y35</f>
        <v>69.51799999999999</v>
      </c>
      <c r="F6" s="37"/>
      <c r="G6" s="38">
        <f t="shared" si="0"/>
        <v>19.439677419354837</v>
      </c>
    </row>
    <row r="7" spans="1:7" ht="12.75">
      <c r="A7" s="12" t="s">
        <v>5</v>
      </c>
      <c r="B7" s="33">
        <f>JUN!E34</f>
        <v>14.051333333333334</v>
      </c>
      <c r="C7" s="33">
        <f>JUN!C34</f>
        <v>27.235000000000007</v>
      </c>
      <c r="D7" s="34">
        <f>JUN!M34</f>
        <v>5.5</v>
      </c>
      <c r="E7" s="33">
        <f>JUN!Y34</f>
        <v>74.39</v>
      </c>
      <c r="F7" s="37"/>
      <c r="G7" s="38">
        <f t="shared" si="0"/>
        <v>20.64316666666667</v>
      </c>
    </row>
    <row r="8" spans="1:7" ht="12.75">
      <c r="A8" s="12" t="s">
        <v>6</v>
      </c>
      <c r="B8" s="33">
        <f>JUL!E35</f>
        <v>12.850322580645166</v>
      </c>
      <c r="C8" s="33">
        <f>JUL!C35</f>
        <v>28.03741935483871</v>
      </c>
      <c r="D8" s="34">
        <f>JUL!M35</f>
        <v>0</v>
      </c>
      <c r="E8" s="33">
        <f>JUL!Y35</f>
        <v>101.28000000000002</v>
      </c>
      <c r="F8" s="37"/>
      <c r="G8" s="38">
        <f t="shared" si="0"/>
        <v>20.443870967741937</v>
      </c>
    </row>
    <row r="9" spans="1:7" ht="12.75">
      <c r="A9" s="12" t="s">
        <v>7</v>
      </c>
      <c r="B9" s="33">
        <f>AGO!E35</f>
        <v>15.144193548387099</v>
      </c>
      <c r="C9" s="33">
        <f>AGO!C4</f>
        <v>30.53</v>
      </c>
      <c r="D9" s="34">
        <f>AGO!M35</f>
        <v>22.200000000000003</v>
      </c>
      <c r="E9" s="33">
        <f>AGO!Y35</f>
        <v>114.57300000000001</v>
      </c>
      <c r="F9" s="37"/>
      <c r="G9" s="38">
        <f t="shared" si="0"/>
        <v>22.83709677419355</v>
      </c>
    </row>
    <row r="10" spans="1:7" ht="12.75">
      <c r="A10" s="12" t="s">
        <v>8</v>
      </c>
      <c r="B10" s="33">
        <f>SET!E34</f>
        <v>14.744666666666669</v>
      </c>
      <c r="C10" s="33">
        <f>SET!C4</f>
        <v>28.39</v>
      </c>
      <c r="D10" s="34">
        <f>SET!M34</f>
        <v>11.899999999999999</v>
      </c>
      <c r="E10" s="33">
        <f>SET!Y34</f>
        <v>123.85700000000001</v>
      </c>
      <c r="F10" s="37"/>
      <c r="G10" s="38">
        <f t="shared" si="0"/>
        <v>21.567333333333334</v>
      </c>
    </row>
    <row r="11" spans="1:7" ht="12.75">
      <c r="A11" s="12" t="s">
        <v>9</v>
      </c>
      <c r="B11" s="33">
        <f>OUT!E35</f>
        <v>19.378709677419355</v>
      </c>
      <c r="C11" s="33">
        <f>OUT!C35</f>
        <v>31.696774193548386</v>
      </c>
      <c r="D11" s="34">
        <f>OUT!M35</f>
        <v>47.9</v>
      </c>
      <c r="E11" s="33">
        <f>OUT!Y35</f>
        <v>121.72800000000004</v>
      </c>
      <c r="F11" s="37"/>
      <c r="G11" s="38">
        <f t="shared" si="0"/>
        <v>25.537741935483872</v>
      </c>
    </row>
    <row r="12" spans="1:7" ht="12.75">
      <c r="A12" s="12" t="s">
        <v>10</v>
      </c>
      <c r="B12" s="33">
        <f>NOV!E34</f>
        <v>18.945</v>
      </c>
      <c r="C12" s="33">
        <f>NOV!C34</f>
        <v>31.500999999999998</v>
      </c>
      <c r="D12" s="34">
        <f>NOV!M34</f>
        <v>93.69999999999999</v>
      </c>
      <c r="E12" s="33">
        <f>NOV!Y34</f>
        <v>131.796</v>
      </c>
      <c r="F12" s="37"/>
      <c r="G12" s="38">
        <f t="shared" si="0"/>
        <v>25.223</v>
      </c>
    </row>
    <row r="13" spans="1:7" ht="12.75">
      <c r="A13" s="12" t="s">
        <v>11</v>
      </c>
      <c r="B13" s="33">
        <f>DEZ!E35</f>
        <v>18.973548387096773</v>
      </c>
      <c r="C13" s="33">
        <f>DEZ!C35</f>
        <v>30.134838709677425</v>
      </c>
      <c r="D13" s="34">
        <f>DEZ!M35</f>
        <v>212.39999999999998</v>
      </c>
      <c r="E13" s="33">
        <f>DEZ!Y35</f>
        <v>124.45399999999997</v>
      </c>
      <c r="F13" s="37"/>
      <c r="G13" s="38">
        <f>AVERAGE(B13:C13)</f>
        <v>24.554193548387097</v>
      </c>
    </row>
    <row r="14" spans="1:7" ht="12.75">
      <c r="A14" s="23" t="s">
        <v>38</v>
      </c>
      <c r="B14" s="39">
        <f>AVERAGE(B2:B13)</f>
        <v>16.64056710271196</v>
      </c>
      <c r="C14" s="39">
        <f>AVERAGE(C2:C13)</f>
        <v>29.31284296910572</v>
      </c>
      <c r="D14" s="40">
        <f>SUM(D2:D13)</f>
        <v>1384.4</v>
      </c>
      <c r="E14" s="39">
        <f>SUM(E2:E13)</f>
        <v>1240.0498664993397</v>
      </c>
      <c r="F14" s="37"/>
      <c r="G14" s="59">
        <f>AVERAGE(G2:G13)</f>
        <v>22.97670503590884</v>
      </c>
    </row>
    <row r="15" spans="1:5" ht="12.75">
      <c r="A15" s="25"/>
      <c r="B15" s="26"/>
      <c r="C15" s="26"/>
      <c r="D15" s="27"/>
      <c r="E15" s="28"/>
    </row>
    <row r="16" spans="1:3" ht="25.5" customHeight="1">
      <c r="A16" s="29" t="s">
        <v>39</v>
      </c>
      <c r="B16" s="30">
        <f>AVERAGE(B14:C14)</f>
        <v>22.97670503590884</v>
      </c>
      <c r="C16" s="31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60" zoomScalePageLayoutView="0" workbookViewId="0" topLeftCell="A1">
      <selection activeCell="C33" sqref="C33:Y3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8" max="8" width="10.140625" style="0" bestFit="1" customWidth="1"/>
    <col min="9" max="9" width="7.28125" style="0" customWidth="1"/>
    <col min="11" max="11" width="7.140625" style="0" customWidth="1"/>
    <col min="13" max="13" width="8.421875" style="0" customWidth="1"/>
    <col min="16" max="16" width="7.28125" style="0" customWidth="1"/>
    <col min="17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39448</v>
      </c>
      <c r="C4" s="12">
        <v>33.99</v>
      </c>
      <c r="D4" s="12">
        <v>1529</v>
      </c>
      <c r="E4" s="12">
        <v>18.83</v>
      </c>
      <c r="F4" s="12">
        <v>1933</v>
      </c>
      <c r="G4" s="12">
        <v>25.57</v>
      </c>
      <c r="H4" s="14">
        <v>97.2</v>
      </c>
      <c r="I4" s="12">
        <v>1856</v>
      </c>
      <c r="J4" s="12">
        <v>38.32</v>
      </c>
      <c r="K4" s="12">
        <v>1530</v>
      </c>
      <c r="L4" s="14">
        <v>74.7</v>
      </c>
      <c r="M4" s="12">
        <v>29.1</v>
      </c>
      <c r="N4" s="15">
        <v>1.254</v>
      </c>
      <c r="O4" s="13">
        <v>92.772</v>
      </c>
      <c r="P4" s="12">
        <v>1847</v>
      </c>
      <c r="Q4" s="12">
        <v>79.1</v>
      </c>
      <c r="R4" s="12">
        <v>21.58</v>
      </c>
      <c r="S4" s="18">
        <v>848</v>
      </c>
      <c r="T4" s="12">
        <v>1214</v>
      </c>
      <c r="U4" s="12">
        <v>164.6</v>
      </c>
      <c r="V4" s="12">
        <v>508</v>
      </c>
      <c r="W4" s="12">
        <v>-6999</v>
      </c>
      <c r="X4" s="12">
        <v>1844</v>
      </c>
      <c r="Y4" s="15">
        <v>4.504</v>
      </c>
    </row>
    <row r="5" spans="1:25" ht="12.75">
      <c r="A5" s="6">
        <v>2008</v>
      </c>
      <c r="B5" s="11">
        <v>39449</v>
      </c>
      <c r="C5" s="12">
        <v>31.33</v>
      </c>
      <c r="D5" s="12">
        <v>1532</v>
      </c>
      <c r="E5" s="12">
        <v>18.91</v>
      </c>
      <c r="F5" s="12">
        <v>1719</v>
      </c>
      <c r="G5" s="14">
        <v>23.8</v>
      </c>
      <c r="H5" s="14">
        <v>97.3</v>
      </c>
      <c r="I5" s="12">
        <v>625</v>
      </c>
      <c r="J5" s="12">
        <v>49.41</v>
      </c>
      <c r="K5" s="12">
        <v>1532</v>
      </c>
      <c r="L5" s="14">
        <v>82.7</v>
      </c>
      <c r="M5" s="18">
        <v>22.4</v>
      </c>
      <c r="N5" s="15">
        <v>1.521</v>
      </c>
      <c r="O5" s="13">
        <v>36.36</v>
      </c>
      <c r="P5" s="12">
        <v>1651</v>
      </c>
      <c r="Q5" s="12">
        <v>346.8</v>
      </c>
      <c r="R5" s="12">
        <v>18.08</v>
      </c>
      <c r="S5" s="18">
        <v>1060</v>
      </c>
      <c r="T5" s="12">
        <v>1437</v>
      </c>
      <c r="U5" s="12">
        <v>257.8</v>
      </c>
      <c r="V5" s="12">
        <v>1436</v>
      </c>
      <c r="W5" s="12">
        <v>-6999</v>
      </c>
      <c r="X5" s="12">
        <v>1342</v>
      </c>
      <c r="Y5" s="15">
        <v>3.321</v>
      </c>
    </row>
    <row r="6" spans="1:25" ht="12.75">
      <c r="A6" s="6">
        <v>2008</v>
      </c>
      <c r="B6" s="11">
        <v>39450</v>
      </c>
      <c r="C6" s="12">
        <v>30.56</v>
      </c>
      <c r="D6" s="12">
        <v>1450</v>
      </c>
      <c r="E6" s="12">
        <v>20.98</v>
      </c>
      <c r="F6" s="12">
        <v>557</v>
      </c>
      <c r="G6" s="12">
        <v>23.92</v>
      </c>
      <c r="H6" s="14">
        <v>93.7</v>
      </c>
      <c r="I6" s="12">
        <v>559</v>
      </c>
      <c r="J6" s="12">
        <v>48.09</v>
      </c>
      <c r="K6" s="12">
        <v>1450</v>
      </c>
      <c r="L6" s="14">
        <v>81.1</v>
      </c>
      <c r="M6" s="12">
        <v>0.8</v>
      </c>
      <c r="N6" s="15">
        <v>1.051</v>
      </c>
      <c r="O6" s="13">
        <v>20.16</v>
      </c>
      <c r="P6" s="12">
        <v>1630</v>
      </c>
      <c r="Q6" s="12">
        <v>303.3</v>
      </c>
      <c r="R6" s="12">
        <v>15.98</v>
      </c>
      <c r="S6" s="18">
        <v>988</v>
      </c>
      <c r="T6" s="12">
        <v>1157</v>
      </c>
      <c r="U6" s="12">
        <v>31.67</v>
      </c>
      <c r="V6" s="12">
        <v>1524</v>
      </c>
      <c r="W6" s="12">
        <v>-17.14</v>
      </c>
      <c r="X6" s="12">
        <v>629</v>
      </c>
      <c r="Y6" s="15">
        <v>3.084</v>
      </c>
    </row>
    <row r="7" spans="1:25" ht="12.75">
      <c r="A7" s="6">
        <v>2008</v>
      </c>
      <c r="B7" s="11">
        <v>39451</v>
      </c>
      <c r="C7" s="12">
        <v>32.06</v>
      </c>
      <c r="D7" s="12">
        <v>1447</v>
      </c>
      <c r="E7" s="12">
        <v>19.67</v>
      </c>
      <c r="F7" s="12">
        <v>545</v>
      </c>
      <c r="G7" s="12">
        <v>24.53</v>
      </c>
      <c r="H7" s="14">
        <v>96.4</v>
      </c>
      <c r="I7" s="12">
        <v>557</v>
      </c>
      <c r="J7" s="12">
        <v>39.38</v>
      </c>
      <c r="K7" s="12">
        <v>1453</v>
      </c>
      <c r="L7" s="14">
        <v>78.3</v>
      </c>
      <c r="M7" s="12">
        <v>1.9</v>
      </c>
      <c r="N7" s="12">
        <v>0.852</v>
      </c>
      <c r="O7" s="15">
        <v>20.97</v>
      </c>
      <c r="P7" s="12">
        <v>1405</v>
      </c>
      <c r="Q7" s="18">
        <v>303</v>
      </c>
      <c r="R7" s="12">
        <v>24.19</v>
      </c>
      <c r="S7" s="18">
        <v>855</v>
      </c>
      <c r="T7" s="12">
        <v>1447</v>
      </c>
      <c r="U7" s="12">
        <v>36.88</v>
      </c>
      <c r="V7" s="12">
        <v>1507</v>
      </c>
      <c r="W7" s="12">
        <v>-20.11</v>
      </c>
      <c r="X7" s="12">
        <v>709</v>
      </c>
      <c r="Y7" s="15">
        <v>4.717</v>
      </c>
    </row>
    <row r="8" spans="1:26" ht="12.75">
      <c r="A8" s="6">
        <v>2008</v>
      </c>
      <c r="B8" s="11">
        <v>39452</v>
      </c>
      <c r="C8" s="12">
        <v>30.19</v>
      </c>
      <c r="D8" s="12">
        <v>1417</v>
      </c>
      <c r="E8" s="12">
        <v>19.89</v>
      </c>
      <c r="F8" s="12">
        <v>2047</v>
      </c>
      <c r="G8" s="12">
        <v>23.77</v>
      </c>
      <c r="H8" s="14">
        <v>99.3</v>
      </c>
      <c r="I8" s="12">
        <v>2335</v>
      </c>
      <c r="J8" s="12">
        <v>55.74</v>
      </c>
      <c r="K8" s="12">
        <v>1423</v>
      </c>
      <c r="L8" s="14">
        <v>86.6</v>
      </c>
      <c r="M8" s="12">
        <v>10.9</v>
      </c>
      <c r="N8" s="13">
        <v>0.75</v>
      </c>
      <c r="O8" s="12">
        <v>37.98</v>
      </c>
      <c r="P8" s="12">
        <v>2029</v>
      </c>
      <c r="Q8" s="12">
        <v>214.8</v>
      </c>
      <c r="R8" s="12">
        <v>18.37</v>
      </c>
      <c r="S8" s="18">
        <v>1023</v>
      </c>
      <c r="T8" s="12">
        <v>1301</v>
      </c>
      <c r="U8" s="12">
        <v>31.42</v>
      </c>
      <c r="V8" s="12">
        <v>1435</v>
      </c>
      <c r="W8" s="12">
        <v>-6999</v>
      </c>
      <c r="X8" s="12">
        <v>1014</v>
      </c>
      <c r="Y8" s="15">
        <v>3.493</v>
      </c>
      <c r="Z8" s="43"/>
    </row>
    <row r="9" spans="1:25" ht="12.75">
      <c r="A9" s="6">
        <v>2008</v>
      </c>
      <c r="B9" s="11">
        <v>39453</v>
      </c>
      <c r="C9" s="12">
        <v>23.35</v>
      </c>
      <c r="D9" s="12">
        <v>1619</v>
      </c>
      <c r="E9" s="12">
        <v>20.42</v>
      </c>
      <c r="F9" s="12">
        <v>446</v>
      </c>
      <c r="G9" s="12">
        <v>21.37</v>
      </c>
      <c r="H9" s="14">
        <v>99.6</v>
      </c>
      <c r="I9" s="12">
        <v>442</v>
      </c>
      <c r="J9" s="14">
        <v>86.6</v>
      </c>
      <c r="K9" s="12">
        <v>1711</v>
      </c>
      <c r="L9" s="14">
        <v>97.5</v>
      </c>
      <c r="M9" s="12">
        <v>9.6</v>
      </c>
      <c r="N9" s="12">
        <v>0.552</v>
      </c>
      <c r="O9" s="13">
        <v>17.46</v>
      </c>
      <c r="P9" s="12">
        <v>241</v>
      </c>
      <c r="Q9" s="12">
        <v>103.7</v>
      </c>
      <c r="R9" s="33">
        <v>5.743</v>
      </c>
      <c r="S9" s="18">
        <v>569</v>
      </c>
      <c r="T9" s="12">
        <v>1612</v>
      </c>
      <c r="U9" s="12">
        <v>-165.4</v>
      </c>
      <c r="V9" s="12">
        <v>30</v>
      </c>
      <c r="W9" s="12">
        <v>-6999</v>
      </c>
      <c r="X9" s="12">
        <v>3</v>
      </c>
      <c r="Y9" s="12">
        <v>0.764</v>
      </c>
    </row>
    <row r="10" spans="1:25" ht="12.75">
      <c r="A10" s="6">
        <v>2008</v>
      </c>
      <c r="B10" s="11">
        <v>39454</v>
      </c>
      <c r="C10" s="12">
        <v>29.35</v>
      </c>
      <c r="D10" s="12">
        <v>1654</v>
      </c>
      <c r="E10" s="12">
        <v>19.46</v>
      </c>
      <c r="F10" s="12">
        <v>623</v>
      </c>
      <c r="G10" s="12">
        <v>23.62</v>
      </c>
      <c r="H10" s="14">
        <v>99.7</v>
      </c>
      <c r="I10" s="12">
        <v>652</v>
      </c>
      <c r="J10" s="12">
        <v>54.82</v>
      </c>
      <c r="K10" s="12">
        <v>1829</v>
      </c>
      <c r="L10" s="14">
        <v>83.3</v>
      </c>
      <c r="M10" s="12">
        <v>0</v>
      </c>
      <c r="N10" s="12">
        <v>0.483</v>
      </c>
      <c r="O10" s="15">
        <v>13.41</v>
      </c>
      <c r="P10" s="12">
        <v>1503</v>
      </c>
      <c r="Q10" s="18">
        <v>226</v>
      </c>
      <c r="R10" s="12">
        <v>20.54</v>
      </c>
      <c r="S10" s="18">
        <v>1122</v>
      </c>
      <c r="T10" s="12">
        <v>1323</v>
      </c>
      <c r="U10" s="12">
        <v>35.07</v>
      </c>
      <c r="V10" s="12">
        <v>1549</v>
      </c>
      <c r="W10" s="12">
        <v>-6999</v>
      </c>
      <c r="X10" s="12">
        <v>0</v>
      </c>
      <c r="Y10" s="15">
        <v>3.618</v>
      </c>
    </row>
    <row r="11" spans="1:25" ht="12.75">
      <c r="A11" s="6">
        <v>2008</v>
      </c>
      <c r="B11" s="11">
        <v>39455</v>
      </c>
      <c r="C11" s="12">
        <v>31.14</v>
      </c>
      <c r="D11" s="12">
        <v>1646</v>
      </c>
      <c r="E11" s="12">
        <v>18.85</v>
      </c>
      <c r="F11" s="12">
        <v>646</v>
      </c>
      <c r="G11" s="12">
        <v>24.71</v>
      </c>
      <c r="H11" s="14">
        <v>98.4</v>
      </c>
      <c r="I11" s="12">
        <v>709</v>
      </c>
      <c r="J11" s="12">
        <v>45.32</v>
      </c>
      <c r="K11" s="12">
        <v>1739</v>
      </c>
      <c r="L11" s="14">
        <v>75.9</v>
      </c>
      <c r="M11" s="12">
        <v>0</v>
      </c>
      <c r="N11" s="12">
        <v>0.905</v>
      </c>
      <c r="O11" s="15">
        <v>20.97</v>
      </c>
      <c r="P11" s="12">
        <v>1950</v>
      </c>
      <c r="Q11" s="12">
        <v>102.3</v>
      </c>
      <c r="R11" s="12">
        <v>22.74</v>
      </c>
      <c r="S11" s="18">
        <v>992</v>
      </c>
      <c r="T11" s="12">
        <v>1235</v>
      </c>
      <c r="U11" s="12">
        <v>27.02</v>
      </c>
      <c r="V11" s="12">
        <v>1550</v>
      </c>
      <c r="W11" s="18">
        <v>-176</v>
      </c>
      <c r="X11" s="12">
        <v>3</v>
      </c>
      <c r="Y11" s="15">
        <v>4.175</v>
      </c>
    </row>
    <row r="12" spans="1:25" ht="12.75">
      <c r="A12" s="6">
        <v>2008</v>
      </c>
      <c r="B12" s="11">
        <v>39456</v>
      </c>
      <c r="C12" s="12">
        <v>32.13</v>
      </c>
      <c r="D12" s="12">
        <v>1609</v>
      </c>
      <c r="E12" s="12">
        <v>19.67</v>
      </c>
      <c r="F12" s="12">
        <v>650</v>
      </c>
      <c r="G12" s="12">
        <v>24.08</v>
      </c>
      <c r="H12" s="14">
        <v>96.8</v>
      </c>
      <c r="I12" s="12">
        <v>501</v>
      </c>
      <c r="J12" s="12">
        <v>40.96</v>
      </c>
      <c r="K12" s="12">
        <v>1628</v>
      </c>
      <c r="L12" s="12">
        <v>80.1</v>
      </c>
      <c r="M12" s="12">
        <v>1.5</v>
      </c>
      <c r="N12" s="12">
        <v>0.886</v>
      </c>
      <c r="O12" s="13">
        <v>27.972</v>
      </c>
      <c r="P12" s="12">
        <v>1705</v>
      </c>
      <c r="Q12" s="34">
        <v>6.088</v>
      </c>
      <c r="R12" s="12">
        <v>25.35</v>
      </c>
      <c r="S12" s="18">
        <v>973</v>
      </c>
      <c r="T12" s="12">
        <v>1322</v>
      </c>
      <c r="U12" s="12">
        <v>43.29</v>
      </c>
      <c r="V12" s="12">
        <v>1608</v>
      </c>
      <c r="W12" s="12">
        <v>-18.21</v>
      </c>
      <c r="X12" s="12">
        <v>704</v>
      </c>
      <c r="Y12" s="15">
        <v>4.637</v>
      </c>
    </row>
    <row r="13" spans="1:25" ht="12.75">
      <c r="A13" s="6">
        <v>2008</v>
      </c>
      <c r="B13" s="11">
        <v>39457</v>
      </c>
      <c r="C13" s="12">
        <v>32.21</v>
      </c>
      <c r="D13" s="12">
        <v>1711</v>
      </c>
      <c r="E13" s="12">
        <v>19.86</v>
      </c>
      <c r="F13" s="12">
        <v>627</v>
      </c>
      <c r="G13" s="12">
        <v>25.53</v>
      </c>
      <c r="H13" s="14">
        <v>96.5</v>
      </c>
      <c r="I13" s="12">
        <v>555</v>
      </c>
      <c r="J13" s="12">
        <v>45.98</v>
      </c>
      <c r="K13" s="12">
        <v>1703</v>
      </c>
      <c r="L13" s="14">
        <v>74.1</v>
      </c>
      <c r="M13" s="12">
        <v>0.6</v>
      </c>
      <c r="N13" s="15">
        <v>1.467</v>
      </c>
      <c r="O13" s="13">
        <v>21.78</v>
      </c>
      <c r="P13" s="12">
        <v>521</v>
      </c>
      <c r="Q13" s="12">
        <v>40.2</v>
      </c>
      <c r="R13" s="12">
        <v>25.71</v>
      </c>
      <c r="S13" s="18">
        <v>880</v>
      </c>
      <c r="T13" s="12">
        <v>1355</v>
      </c>
      <c r="U13" s="12">
        <v>35.16</v>
      </c>
      <c r="V13" s="12">
        <v>1416</v>
      </c>
      <c r="W13" s="12">
        <v>-15.65</v>
      </c>
      <c r="X13" s="12">
        <v>805</v>
      </c>
      <c r="Y13" s="15">
        <v>4.768</v>
      </c>
    </row>
    <row r="14" spans="1:25" ht="12.75">
      <c r="A14" s="6">
        <v>2008</v>
      </c>
      <c r="B14" s="11">
        <v>39458</v>
      </c>
      <c r="C14" s="12">
        <v>30.48</v>
      </c>
      <c r="D14" s="12">
        <v>1645</v>
      </c>
      <c r="E14" s="12">
        <v>20.77</v>
      </c>
      <c r="F14" s="12">
        <v>702</v>
      </c>
      <c r="G14" s="12">
        <v>25.15</v>
      </c>
      <c r="H14" s="14">
        <v>97.2</v>
      </c>
      <c r="I14" s="12">
        <v>651</v>
      </c>
      <c r="J14" s="12">
        <v>55.34</v>
      </c>
      <c r="K14" s="12">
        <v>1505</v>
      </c>
      <c r="L14" s="14">
        <v>79.5</v>
      </c>
      <c r="M14" s="12">
        <v>2.6</v>
      </c>
      <c r="N14" s="13">
        <v>1.294</v>
      </c>
      <c r="O14" s="15">
        <v>21.51</v>
      </c>
      <c r="P14" s="12">
        <v>1408</v>
      </c>
      <c r="Q14" s="12">
        <v>306.2</v>
      </c>
      <c r="R14" s="12">
        <v>24.73</v>
      </c>
      <c r="S14" s="18">
        <v>1096</v>
      </c>
      <c r="T14" s="12">
        <v>1238</v>
      </c>
      <c r="U14" s="12">
        <v>29.07</v>
      </c>
      <c r="V14" s="12">
        <v>1656</v>
      </c>
      <c r="W14" s="12">
        <v>-50.62</v>
      </c>
      <c r="X14" s="12">
        <v>1057</v>
      </c>
      <c r="Y14" s="15">
        <v>4.443</v>
      </c>
    </row>
    <row r="15" spans="1:25" ht="12.75">
      <c r="A15" s="6">
        <v>2008</v>
      </c>
      <c r="B15" s="11">
        <v>39459</v>
      </c>
      <c r="C15" s="12">
        <v>31.81</v>
      </c>
      <c r="D15" s="12">
        <v>1639</v>
      </c>
      <c r="E15" s="12">
        <v>20.07</v>
      </c>
      <c r="F15" s="12">
        <v>2247</v>
      </c>
      <c r="G15" s="12">
        <v>24.56</v>
      </c>
      <c r="H15" s="14">
        <v>99.1</v>
      </c>
      <c r="I15" s="12">
        <v>2059</v>
      </c>
      <c r="J15" s="12">
        <v>50.46</v>
      </c>
      <c r="K15" s="12">
        <v>1522</v>
      </c>
      <c r="L15" s="14">
        <v>83.6</v>
      </c>
      <c r="M15" s="12">
        <v>39.9</v>
      </c>
      <c r="N15" s="13">
        <v>1.698</v>
      </c>
      <c r="O15" s="15">
        <v>34.2</v>
      </c>
      <c r="P15" s="12">
        <v>1903</v>
      </c>
      <c r="Q15" s="18">
        <v>54.42</v>
      </c>
      <c r="R15" s="12">
        <v>22.57</v>
      </c>
      <c r="S15" s="18">
        <v>891</v>
      </c>
      <c r="T15" s="12">
        <v>1207</v>
      </c>
      <c r="U15" s="12">
        <v>37.04</v>
      </c>
      <c r="V15" s="12">
        <v>1352</v>
      </c>
      <c r="W15" s="12">
        <v>-69.14</v>
      </c>
      <c r="X15" s="12">
        <v>2027</v>
      </c>
      <c r="Y15" s="15">
        <v>4.212</v>
      </c>
    </row>
    <row r="16" spans="1:25" ht="12.75">
      <c r="A16" s="6">
        <v>2008</v>
      </c>
      <c r="B16" s="11">
        <v>39460</v>
      </c>
      <c r="C16" s="12">
        <v>27.91</v>
      </c>
      <c r="D16" s="12">
        <v>1639</v>
      </c>
      <c r="E16" s="12">
        <v>20.79</v>
      </c>
      <c r="F16" s="12">
        <v>616</v>
      </c>
      <c r="G16" s="12">
        <v>22.85</v>
      </c>
      <c r="H16" s="14">
        <v>99.4</v>
      </c>
      <c r="I16" s="12">
        <v>732</v>
      </c>
      <c r="J16" s="12">
        <v>68.27</v>
      </c>
      <c r="K16" s="12">
        <v>1640</v>
      </c>
      <c r="L16" s="14">
        <v>91.5</v>
      </c>
      <c r="M16" s="12">
        <v>1.2</v>
      </c>
      <c r="N16" s="13">
        <v>1.43</v>
      </c>
      <c r="O16" s="15">
        <v>22.032</v>
      </c>
      <c r="P16" s="12">
        <v>1949</v>
      </c>
      <c r="Q16" s="12">
        <v>99.6</v>
      </c>
      <c r="R16" s="12">
        <v>13.56</v>
      </c>
      <c r="S16" s="18">
        <v>1052</v>
      </c>
      <c r="T16" s="12">
        <v>1334</v>
      </c>
      <c r="U16" s="12">
        <v>32.61</v>
      </c>
      <c r="V16" s="12">
        <v>1439</v>
      </c>
      <c r="W16" s="14">
        <v>-26.2</v>
      </c>
      <c r="X16" s="12">
        <v>0</v>
      </c>
      <c r="Y16" s="15">
        <v>2.294</v>
      </c>
    </row>
    <row r="17" spans="1:25" ht="12.75">
      <c r="A17" s="6">
        <v>2008</v>
      </c>
      <c r="B17" s="11">
        <v>39461</v>
      </c>
      <c r="C17" s="12">
        <v>26.01</v>
      </c>
      <c r="D17" s="12">
        <v>1643</v>
      </c>
      <c r="E17" s="12">
        <v>19.48</v>
      </c>
      <c r="F17" s="12">
        <v>2018</v>
      </c>
      <c r="G17" s="12">
        <v>21.77</v>
      </c>
      <c r="H17" s="12">
        <v>99.4</v>
      </c>
      <c r="I17" s="12">
        <v>2305</v>
      </c>
      <c r="J17" s="12">
        <v>69.85</v>
      </c>
      <c r="K17" s="12">
        <v>1644</v>
      </c>
      <c r="L17" s="14">
        <v>93.5</v>
      </c>
      <c r="M17" s="18">
        <v>23</v>
      </c>
      <c r="N17" s="13">
        <v>1.94</v>
      </c>
      <c r="O17" s="13">
        <v>25.56</v>
      </c>
      <c r="P17" s="12">
        <v>1724</v>
      </c>
      <c r="Q17" s="12">
        <v>275.5</v>
      </c>
      <c r="R17" s="12">
        <v>11.39</v>
      </c>
      <c r="S17" s="12">
        <v>636.9</v>
      </c>
      <c r="T17" s="12">
        <v>1553</v>
      </c>
      <c r="U17" s="14">
        <v>16.7</v>
      </c>
      <c r="V17" s="12">
        <v>1635</v>
      </c>
      <c r="W17" s="12">
        <v>-25.04</v>
      </c>
      <c r="X17" s="12">
        <v>2037</v>
      </c>
      <c r="Y17" s="15">
        <v>1.894</v>
      </c>
    </row>
    <row r="18" spans="1:25" ht="12.75">
      <c r="A18" s="6">
        <v>2008</v>
      </c>
      <c r="B18" s="11">
        <v>39462</v>
      </c>
      <c r="C18" s="12">
        <v>26.48</v>
      </c>
      <c r="D18" s="12">
        <v>1701</v>
      </c>
      <c r="E18" s="12">
        <v>18.95</v>
      </c>
      <c r="F18" s="12">
        <v>2230</v>
      </c>
      <c r="G18" s="12">
        <v>21.91</v>
      </c>
      <c r="H18" s="14">
        <v>99.8</v>
      </c>
      <c r="I18" s="12">
        <v>609</v>
      </c>
      <c r="J18" s="12">
        <v>60.16</v>
      </c>
      <c r="K18" s="12">
        <v>1651</v>
      </c>
      <c r="L18" s="14">
        <v>87.3</v>
      </c>
      <c r="M18" s="12">
        <v>0.1</v>
      </c>
      <c r="N18" s="15">
        <v>1.296</v>
      </c>
      <c r="O18" s="15">
        <v>22.05</v>
      </c>
      <c r="P18" s="12">
        <v>1238</v>
      </c>
      <c r="Q18" s="12">
        <v>25.2</v>
      </c>
      <c r="R18" s="12">
        <v>15.45</v>
      </c>
      <c r="S18" s="18">
        <v>711</v>
      </c>
      <c r="T18" s="12">
        <v>1355</v>
      </c>
      <c r="U18" s="12">
        <v>24.33</v>
      </c>
      <c r="V18" s="12">
        <v>1450</v>
      </c>
      <c r="W18" s="12">
        <v>-18.49</v>
      </c>
      <c r="X18" s="12">
        <v>5</v>
      </c>
      <c r="Y18" s="15">
        <v>2.669</v>
      </c>
    </row>
    <row r="19" spans="1:25" ht="12.75">
      <c r="A19" s="6">
        <v>2008</v>
      </c>
      <c r="B19" s="11">
        <v>39463</v>
      </c>
      <c r="C19" s="12">
        <v>29.38</v>
      </c>
      <c r="D19" s="12">
        <v>1632</v>
      </c>
      <c r="E19" s="12">
        <v>18.76</v>
      </c>
      <c r="F19" s="12">
        <v>407</v>
      </c>
      <c r="G19" s="12">
        <v>23.21</v>
      </c>
      <c r="H19" s="14">
        <v>98.2</v>
      </c>
      <c r="I19" s="12">
        <v>552</v>
      </c>
      <c r="J19" s="12">
        <v>52.31</v>
      </c>
      <c r="K19" s="12">
        <v>1631</v>
      </c>
      <c r="L19" s="12">
        <v>80.6</v>
      </c>
      <c r="M19" s="12">
        <v>0</v>
      </c>
      <c r="N19" s="13">
        <v>1.524</v>
      </c>
      <c r="O19" s="13">
        <v>25.812</v>
      </c>
      <c r="P19" s="12">
        <v>1727</v>
      </c>
      <c r="Q19" s="12">
        <v>272.5</v>
      </c>
      <c r="R19" s="12">
        <v>23.23</v>
      </c>
      <c r="S19" s="18">
        <v>1023</v>
      </c>
      <c r="T19" s="12">
        <v>1226</v>
      </c>
      <c r="U19" s="12">
        <v>37.72</v>
      </c>
      <c r="V19" s="12">
        <v>1357</v>
      </c>
      <c r="W19" s="12">
        <v>-16.34</v>
      </c>
      <c r="X19" s="12">
        <v>123</v>
      </c>
      <c r="Y19" s="15">
        <v>4.253</v>
      </c>
    </row>
    <row r="20" spans="1:25" ht="12.75">
      <c r="A20" s="6">
        <v>2008</v>
      </c>
      <c r="B20" s="11">
        <v>39464</v>
      </c>
      <c r="C20" s="12">
        <v>29.37</v>
      </c>
      <c r="D20" s="12">
        <v>1726</v>
      </c>
      <c r="E20" s="12">
        <v>20.08</v>
      </c>
      <c r="F20" s="12">
        <v>707</v>
      </c>
      <c r="G20" s="12">
        <v>24.34</v>
      </c>
      <c r="H20" s="14">
        <v>95.9</v>
      </c>
      <c r="I20" s="12">
        <v>731</v>
      </c>
      <c r="J20" s="12">
        <v>53.89</v>
      </c>
      <c r="K20" s="12">
        <v>1820</v>
      </c>
      <c r="L20" s="14">
        <v>77.7</v>
      </c>
      <c r="M20" s="12">
        <v>0</v>
      </c>
      <c r="N20" s="15">
        <v>1.495</v>
      </c>
      <c r="O20" s="15">
        <v>23.67</v>
      </c>
      <c r="P20" s="12">
        <v>1212</v>
      </c>
      <c r="Q20" s="12">
        <v>249.6</v>
      </c>
      <c r="R20" s="12">
        <v>26.41</v>
      </c>
      <c r="S20" s="18">
        <v>1029</v>
      </c>
      <c r="T20" s="12">
        <v>1256</v>
      </c>
      <c r="U20" s="18">
        <v>261</v>
      </c>
      <c r="V20" s="12">
        <v>2257</v>
      </c>
      <c r="W20" s="12">
        <v>-6999</v>
      </c>
      <c r="X20" s="12">
        <v>1944</v>
      </c>
      <c r="Y20" s="15">
        <v>4.793</v>
      </c>
    </row>
    <row r="21" spans="1:25" ht="12.75">
      <c r="A21" s="6">
        <v>2008</v>
      </c>
      <c r="B21" s="11">
        <v>39465</v>
      </c>
      <c r="C21" s="12">
        <v>31.05</v>
      </c>
      <c r="D21" s="12">
        <v>1517</v>
      </c>
      <c r="E21" s="12">
        <v>21.85</v>
      </c>
      <c r="F21" s="12">
        <v>701</v>
      </c>
      <c r="G21" s="12">
        <v>25.12</v>
      </c>
      <c r="H21" s="14">
        <v>95.5</v>
      </c>
      <c r="I21" s="12">
        <v>718</v>
      </c>
      <c r="J21" s="12">
        <v>50.99</v>
      </c>
      <c r="K21" s="12">
        <v>1439</v>
      </c>
      <c r="L21" s="14">
        <v>81.1</v>
      </c>
      <c r="M21" s="12">
        <v>0</v>
      </c>
      <c r="N21" s="15">
        <v>1.474</v>
      </c>
      <c r="O21" s="13">
        <v>25.272</v>
      </c>
      <c r="P21" s="12">
        <v>1458</v>
      </c>
      <c r="Q21" s="12">
        <v>291.6</v>
      </c>
      <c r="R21" s="12">
        <v>20.59</v>
      </c>
      <c r="S21" s="18">
        <v>1028</v>
      </c>
      <c r="T21" s="12">
        <v>1400</v>
      </c>
      <c r="U21" s="12">
        <v>261.2</v>
      </c>
      <c r="V21" s="12">
        <v>2138</v>
      </c>
      <c r="W21" s="12">
        <v>-6999</v>
      </c>
      <c r="X21" s="12">
        <v>737</v>
      </c>
      <c r="Y21" s="15">
        <v>3.908</v>
      </c>
    </row>
    <row r="22" spans="1:25" ht="12.75">
      <c r="A22" s="6">
        <v>2008</v>
      </c>
      <c r="B22" s="11">
        <v>39466</v>
      </c>
      <c r="C22" s="12">
        <v>30.93</v>
      </c>
      <c r="D22" s="12">
        <v>1405</v>
      </c>
      <c r="E22" s="14">
        <v>19.6</v>
      </c>
      <c r="F22" s="12">
        <v>2356</v>
      </c>
      <c r="G22" s="12">
        <v>23.56</v>
      </c>
      <c r="H22" s="14">
        <v>98.7</v>
      </c>
      <c r="I22" s="12">
        <v>2122</v>
      </c>
      <c r="J22" s="12">
        <v>54.55</v>
      </c>
      <c r="K22" s="12">
        <v>1424</v>
      </c>
      <c r="L22" s="14">
        <v>87.7</v>
      </c>
      <c r="M22" s="18">
        <v>7</v>
      </c>
      <c r="N22" s="15">
        <v>1.741</v>
      </c>
      <c r="O22" s="13">
        <v>25.56</v>
      </c>
      <c r="P22" s="12">
        <v>1226</v>
      </c>
      <c r="Q22" s="12">
        <v>277.5</v>
      </c>
      <c r="R22" s="12">
        <v>19.11</v>
      </c>
      <c r="S22" s="18">
        <v>908</v>
      </c>
      <c r="T22" s="12">
        <v>1200</v>
      </c>
      <c r="U22" s="12">
        <v>261.2</v>
      </c>
      <c r="V22" s="12">
        <v>1756</v>
      </c>
      <c r="W22" s="12">
        <v>-6999</v>
      </c>
      <c r="X22" s="12">
        <v>815</v>
      </c>
      <c r="Y22" s="15">
        <v>3.588</v>
      </c>
    </row>
    <row r="23" spans="1:25" ht="12.75">
      <c r="A23" s="6">
        <v>2008</v>
      </c>
      <c r="B23" s="11">
        <v>39467</v>
      </c>
      <c r="C23" s="12">
        <v>28.62</v>
      </c>
      <c r="D23" s="12">
        <v>1609</v>
      </c>
      <c r="E23" s="12">
        <v>19.59</v>
      </c>
      <c r="F23" s="12">
        <v>3</v>
      </c>
      <c r="G23" s="12">
        <v>23.17</v>
      </c>
      <c r="H23" s="14">
        <v>99.4</v>
      </c>
      <c r="I23" s="12">
        <v>316</v>
      </c>
      <c r="J23" s="12">
        <v>61.41</v>
      </c>
      <c r="K23" s="12">
        <v>1539</v>
      </c>
      <c r="L23" s="14">
        <v>89.1</v>
      </c>
      <c r="M23" s="12">
        <v>29.9</v>
      </c>
      <c r="N23" s="15">
        <v>1.481</v>
      </c>
      <c r="O23" s="13">
        <v>23.94</v>
      </c>
      <c r="P23" s="12">
        <v>2325</v>
      </c>
      <c r="Q23" s="12">
        <v>274.8</v>
      </c>
      <c r="R23" s="12">
        <v>15.77</v>
      </c>
      <c r="S23" s="18">
        <v>942</v>
      </c>
      <c r="T23" s="12">
        <v>1451</v>
      </c>
      <c r="U23" s="12">
        <v>261.3</v>
      </c>
      <c r="V23" s="12">
        <v>845</v>
      </c>
      <c r="W23" s="12">
        <v>-6999</v>
      </c>
      <c r="X23" s="12">
        <v>800</v>
      </c>
      <c r="Y23" s="15">
        <v>2.716</v>
      </c>
    </row>
    <row r="24" spans="1:25" ht="12.75">
      <c r="A24" s="6">
        <v>2008</v>
      </c>
      <c r="B24" s="11">
        <v>39468</v>
      </c>
      <c r="C24" s="12">
        <v>27.09</v>
      </c>
      <c r="D24" s="12">
        <v>1452</v>
      </c>
      <c r="E24" s="12">
        <v>19.45</v>
      </c>
      <c r="F24" s="12">
        <v>510</v>
      </c>
      <c r="G24" s="12">
        <v>21.98</v>
      </c>
      <c r="H24" s="18">
        <v>100</v>
      </c>
      <c r="I24" s="12">
        <v>244</v>
      </c>
      <c r="J24" s="14">
        <v>71.3</v>
      </c>
      <c r="K24" s="12">
        <v>1418</v>
      </c>
      <c r="L24" s="14">
        <v>94.6</v>
      </c>
      <c r="M24" s="18">
        <v>69.9</v>
      </c>
      <c r="N24" s="15">
        <v>1.181</v>
      </c>
      <c r="O24" s="15">
        <v>18.81</v>
      </c>
      <c r="P24" s="12">
        <v>1811</v>
      </c>
      <c r="Q24" s="12">
        <v>187.4</v>
      </c>
      <c r="R24" s="12">
        <v>17.44</v>
      </c>
      <c r="S24" s="18">
        <v>1218</v>
      </c>
      <c r="T24" s="12">
        <v>1222</v>
      </c>
      <c r="U24" s="12">
        <v>261.4</v>
      </c>
      <c r="V24" s="12">
        <v>57</v>
      </c>
      <c r="W24" s="12">
        <v>-6999</v>
      </c>
      <c r="X24" s="12">
        <v>56</v>
      </c>
      <c r="Y24" s="15">
        <v>2.857</v>
      </c>
    </row>
    <row r="25" spans="1:25" ht="12.75">
      <c r="A25" s="6">
        <v>2008</v>
      </c>
      <c r="B25" s="11">
        <v>39469</v>
      </c>
      <c r="C25" s="12">
        <v>25.31</v>
      </c>
      <c r="D25" s="12">
        <v>1410</v>
      </c>
      <c r="E25" s="12">
        <v>19.53</v>
      </c>
      <c r="F25" s="12">
        <v>728</v>
      </c>
      <c r="G25" s="14">
        <v>21.1</v>
      </c>
      <c r="H25" s="18">
        <v>100</v>
      </c>
      <c r="I25" s="12">
        <v>151</v>
      </c>
      <c r="J25" s="14">
        <v>80.8</v>
      </c>
      <c r="K25" s="12">
        <v>1440</v>
      </c>
      <c r="L25" s="14">
        <v>98.3</v>
      </c>
      <c r="M25" s="12">
        <v>35.3</v>
      </c>
      <c r="N25" s="12">
        <v>0.808</v>
      </c>
      <c r="O25" s="15">
        <v>17.19</v>
      </c>
      <c r="P25" s="12">
        <v>1440</v>
      </c>
      <c r="Q25" s="12">
        <v>310.7</v>
      </c>
      <c r="R25" s="12">
        <v>9.42</v>
      </c>
      <c r="S25" s="18">
        <v>1229</v>
      </c>
      <c r="T25" s="12">
        <v>1408</v>
      </c>
      <c r="U25" s="12">
        <v>160.2</v>
      </c>
      <c r="V25" s="12">
        <v>2022</v>
      </c>
      <c r="W25" s="12">
        <v>-45.68</v>
      </c>
      <c r="X25" s="12">
        <v>0</v>
      </c>
      <c r="Y25" s="15">
        <v>1.534</v>
      </c>
    </row>
    <row r="26" spans="1:25" ht="12.75">
      <c r="A26" s="6">
        <v>2008</v>
      </c>
      <c r="B26" s="11">
        <v>39470</v>
      </c>
      <c r="C26" s="12">
        <v>27.92</v>
      </c>
      <c r="D26" s="12">
        <v>1604</v>
      </c>
      <c r="E26" s="12">
        <v>19.07</v>
      </c>
      <c r="F26" s="12">
        <v>705</v>
      </c>
      <c r="G26" s="12">
        <v>22.39</v>
      </c>
      <c r="H26" s="14">
        <v>99.7</v>
      </c>
      <c r="I26" s="12">
        <v>321</v>
      </c>
      <c r="J26" s="14">
        <v>65.9</v>
      </c>
      <c r="K26" s="12">
        <v>1607</v>
      </c>
      <c r="L26" s="14">
        <v>90.1</v>
      </c>
      <c r="M26" s="12">
        <v>1.4</v>
      </c>
      <c r="N26" s="15">
        <v>1.888</v>
      </c>
      <c r="O26" s="15">
        <v>17.19</v>
      </c>
      <c r="P26" s="12">
        <v>1448</v>
      </c>
      <c r="Q26" s="12">
        <v>341.6</v>
      </c>
      <c r="R26" s="12">
        <v>17.25</v>
      </c>
      <c r="S26" s="18">
        <v>883</v>
      </c>
      <c r="T26" s="12">
        <v>1358</v>
      </c>
      <c r="U26" s="12">
        <v>221.1</v>
      </c>
      <c r="V26" s="12">
        <v>1514</v>
      </c>
      <c r="W26" s="12">
        <v>-158.2</v>
      </c>
      <c r="X26" s="12">
        <v>1621</v>
      </c>
      <c r="Y26" s="15">
        <v>2.915</v>
      </c>
    </row>
    <row r="27" spans="1:25" ht="12.75">
      <c r="A27" s="6">
        <v>2008</v>
      </c>
      <c r="B27" s="11">
        <v>39471</v>
      </c>
      <c r="C27" s="12">
        <v>26.08</v>
      </c>
      <c r="D27" s="12">
        <v>1433</v>
      </c>
      <c r="E27" s="12">
        <v>20.38</v>
      </c>
      <c r="F27" s="12">
        <v>659</v>
      </c>
      <c r="G27" s="12">
        <v>22.29</v>
      </c>
      <c r="H27" s="14">
        <v>99.4</v>
      </c>
      <c r="I27" s="12">
        <v>752</v>
      </c>
      <c r="J27" s="14">
        <v>78.5</v>
      </c>
      <c r="K27" s="12">
        <v>1446</v>
      </c>
      <c r="L27" s="14">
        <v>93.2</v>
      </c>
      <c r="M27" s="12">
        <v>0.6</v>
      </c>
      <c r="N27" s="15">
        <v>1.387</v>
      </c>
      <c r="O27" s="15">
        <v>20.97</v>
      </c>
      <c r="P27" s="12">
        <v>1511</v>
      </c>
      <c r="Q27" s="12">
        <v>69.22</v>
      </c>
      <c r="R27" s="12">
        <v>12.86</v>
      </c>
      <c r="S27" s="12">
        <v>493.3</v>
      </c>
      <c r="T27" s="12">
        <v>1356</v>
      </c>
      <c r="U27" s="12">
        <v>129.4</v>
      </c>
      <c r="V27" s="12">
        <v>1647</v>
      </c>
      <c r="W27" s="12">
        <v>0.066</v>
      </c>
      <c r="X27" s="12">
        <v>955</v>
      </c>
      <c r="Y27" s="15">
        <v>2.221</v>
      </c>
    </row>
    <row r="28" spans="1:25" ht="12.75">
      <c r="A28" s="6">
        <v>2008</v>
      </c>
      <c r="B28" s="11">
        <v>39472</v>
      </c>
      <c r="C28" s="12">
        <v>27.79</v>
      </c>
      <c r="D28" s="12">
        <v>1332</v>
      </c>
      <c r="E28" s="12">
        <v>20.13</v>
      </c>
      <c r="F28" s="12">
        <v>652</v>
      </c>
      <c r="G28" s="12">
        <v>22.35</v>
      </c>
      <c r="H28" s="14">
        <v>99</v>
      </c>
      <c r="I28" s="12">
        <v>751</v>
      </c>
      <c r="J28" s="12">
        <v>64.45</v>
      </c>
      <c r="K28" s="12">
        <v>1346</v>
      </c>
      <c r="L28" s="14">
        <v>93</v>
      </c>
      <c r="M28" s="12">
        <v>1.9</v>
      </c>
      <c r="N28" s="12">
        <v>0.688</v>
      </c>
      <c r="O28" s="15">
        <v>16.11</v>
      </c>
      <c r="P28" s="12">
        <v>1459</v>
      </c>
      <c r="Q28" s="12">
        <v>108.2</v>
      </c>
      <c r="R28" s="12">
        <v>13.9</v>
      </c>
      <c r="S28" s="18">
        <v>1174</v>
      </c>
      <c r="T28" s="12">
        <v>1422</v>
      </c>
      <c r="U28" s="12">
        <v>261.4</v>
      </c>
      <c r="V28" s="12">
        <v>2135</v>
      </c>
      <c r="W28" s="12">
        <v>-6999</v>
      </c>
      <c r="X28" s="12">
        <v>2101</v>
      </c>
      <c r="Y28" s="15">
        <v>2.454</v>
      </c>
    </row>
    <row r="29" spans="1:25" ht="12.75">
      <c r="A29" s="6">
        <v>2008</v>
      </c>
      <c r="B29" s="11">
        <v>39473</v>
      </c>
      <c r="C29" s="12">
        <v>26.58</v>
      </c>
      <c r="D29" s="12">
        <v>1335</v>
      </c>
      <c r="E29" s="12">
        <v>20.64</v>
      </c>
      <c r="F29" s="12">
        <v>425</v>
      </c>
      <c r="G29" s="12">
        <v>22.65</v>
      </c>
      <c r="H29" s="14">
        <v>100</v>
      </c>
      <c r="I29" s="12">
        <v>753</v>
      </c>
      <c r="J29" s="14">
        <v>72.2</v>
      </c>
      <c r="K29" s="12">
        <v>1408</v>
      </c>
      <c r="L29" s="14">
        <v>92</v>
      </c>
      <c r="M29" s="12">
        <v>2.8</v>
      </c>
      <c r="N29" s="12">
        <v>0.756</v>
      </c>
      <c r="O29" s="15">
        <v>18</v>
      </c>
      <c r="P29" s="12">
        <v>1934</v>
      </c>
      <c r="Q29" s="12">
        <v>111.4</v>
      </c>
      <c r="R29" s="12">
        <v>11.8</v>
      </c>
      <c r="S29" s="18">
        <v>717</v>
      </c>
      <c r="T29" s="12">
        <v>1242</v>
      </c>
      <c r="U29" s="12">
        <v>261.4</v>
      </c>
      <c r="V29" s="12">
        <v>345</v>
      </c>
      <c r="W29" s="12">
        <v>-6999</v>
      </c>
      <c r="X29" s="12">
        <v>3</v>
      </c>
      <c r="Y29" s="15">
        <v>2.138</v>
      </c>
    </row>
    <row r="30" spans="1:25" ht="12.75">
      <c r="A30" s="6">
        <v>2008</v>
      </c>
      <c r="B30" s="11">
        <v>39474</v>
      </c>
      <c r="C30" s="12">
        <v>23.83</v>
      </c>
      <c r="D30" s="12">
        <v>1026</v>
      </c>
      <c r="E30" s="12">
        <v>19.79</v>
      </c>
      <c r="F30" s="12">
        <v>518</v>
      </c>
      <c r="G30" s="12">
        <v>21.67</v>
      </c>
      <c r="H30" s="14">
        <v>97.3</v>
      </c>
      <c r="I30" s="12">
        <v>521</v>
      </c>
      <c r="J30" s="14">
        <v>79.8</v>
      </c>
      <c r="K30" s="12">
        <v>1039</v>
      </c>
      <c r="L30" s="14">
        <v>91.7</v>
      </c>
      <c r="M30" s="12">
        <v>3.4</v>
      </c>
      <c r="N30" s="15">
        <v>2.302</v>
      </c>
      <c r="O30" s="15">
        <v>22.59</v>
      </c>
      <c r="P30" s="12">
        <v>2351</v>
      </c>
      <c r="Q30" s="12">
        <v>103.3</v>
      </c>
      <c r="R30" s="12">
        <v>10.23</v>
      </c>
      <c r="S30" s="12">
        <v>458.8</v>
      </c>
      <c r="T30" s="12">
        <v>1002</v>
      </c>
      <c r="U30" s="12">
        <v>261.4</v>
      </c>
      <c r="V30" s="12">
        <v>708</v>
      </c>
      <c r="W30" s="12">
        <v>-6999</v>
      </c>
      <c r="X30" s="12">
        <v>304</v>
      </c>
      <c r="Y30" s="15">
        <v>1.679</v>
      </c>
    </row>
    <row r="31" spans="1:25" ht="12.75">
      <c r="A31" s="6">
        <v>2008</v>
      </c>
      <c r="B31" s="11">
        <v>39475</v>
      </c>
      <c r="C31" s="12">
        <v>24.16</v>
      </c>
      <c r="D31" s="12">
        <v>1554</v>
      </c>
      <c r="E31" s="12">
        <v>19.84</v>
      </c>
      <c r="F31" s="12">
        <v>955</v>
      </c>
      <c r="G31" s="12">
        <v>20.98</v>
      </c>
      <c r="H31" s="14">
        <v>99.8</v>
      </c>
      <c r="I31" s="12">
        <v>456</v>
      </c>
      <c r="J31" s="14">
        <v>84.1</v>
      </c>
      <c r="K31" s="12">
        <v>1552</v>
      </c>
      <c r="L31" s="14">
        <v>97.2</v>
      </c>
      <c r="M31" s="12">
        <v>16.1</v>
      </c>
      <c r="N31" s="15">
        <v>2.192</v>
      </c>
      <c r="O31" s="13">
        <v>22.32</v>
      </c>
      <c r="P31" s="12">
        <v>18</v>
      </c>
      <c r="Q31" s="12">
        <v>93.8</v>
      </c>
      <c r="R31" s="12">
        <v>7.29</v>
      </c>
      <c r="S31" s="12">
        <v>584.8</v>
      </c>
      <c r="T31" s="12">
        <v>1515</v>
      </c>
      <c r="U31" s="12">
        <v>261.4</v>
      </c>
      <c r="V31" s="12">
        <v>1448</v>
      </c>
      <c r="W31" s="12">
        <v>-6999</v>
      </c>
      <c r="X31" s="12">
        <v>809</v>
      </c>
      <c r="Y31" s="15">
        <v>1.089</v>
      </c>
    </row>
    <row r="32" spans="1:25" ht="12.75">
      <c r="A32" s="6">
        <v>2008</v>
      </c>
      <c r="B32" s="11">
        <v>39476</v>
      </c>
      <c r="C32" s="12">
        <v>26.25</v>
      </c>
      <c r="D32" s="12">
        <v>1442</v>
      </c>
      <c r="E32" s="12">
        <v>19.58</v>
      </c>
      <c r="F32" s="12">
        <v>742</v>
      </c>
      <c r="G32" s="12">
        <v>21.7</v>
      </c>
      <c r="H32" s="12">
        <v>99.7</v>
      </c>
      <c r="I32" s="12">
        <v>759</v>
      </c>
      <c r="J32" s="14">
        <v>76.8</v>
      </c>
      <c r="K32" s="12">
        <v>1516</v>
      </c>
      <c r="L32" s="14">
        <v>95.3</v>
      </c>
      <c r="M32" s="18">
        <v>12</v>
      </c>
      <c r="N32" s="15">
        <v>1.638</v>
      </c>
      <c r="O32" s="14">
        <v>23.4</v>
      </c>
      <c r="P32" s="12">
        <v>918</v>
      </c>
      <c r="Q32" s="12">
        <v>354.6</v>
      </c>
      <c r="R32" s="12">
        <v>12.33</v>
      </c>
      <c r="S32" s="18">
        <v>1061</v>
      </c>
      <c r="T32" s="12">
        <v>1359</v>
      </c>
      <c r="U32" s="12">
        <v>260.7</v>
      </c>
      <c r="V32" s="12">
        <v>1538</v>
      </c>
      <c r="W32" s="12">
        <v>-6999</v>
      </c>
      <c r="X32" s="12">
        <v>0</v>
      </c>
      <c r="Y32" s="15">
        <v>1.979</v>
      </c>
    </row>
    <row r="33" spans="1:25" ht="12.75">
      <c r="A33" s="6">
        <v>2008</v>
      </c>
      <c r="B33" s="11">
        <v>39477</v>
      </c>
      <c r="C33" s="12">
        <v>27.12</v>
      </c>
      <c r="D33" s="12">
        <v>1519</v>
      </c>
      <c r="E33" s="12">
        <v>19.21</v>
      </c>
      <c r="F33" s="12">
        <v>329</v>
      </c>
      <c r="G33" s="12">
        <v>22.55</v>
      </c>
      <c r="H33" s="18">
        <v>100</v>
      </c>
      <c r="I33" s="12">
        <v>540</v>
      </c>
      <c r="J33" s="14">
        <v>76.5</v>
      </c>
      <c r="K33" s="12">
        <v>1839</v>
      </c>
      <c r="L33" s="14">
        <v>95.1</v>
      </c>
      <c r="M33" s="12">
        <v>31.9</v>
      </c>
      <c r="N33" s="15">
        <v>1.157</v>
      </c>
      <c r="O33" s="12">
        <v>22.86</v>
      </c>
      <c r="P33" s="12">
        <v>1413</v>
      </c>
      <c r="Q33" s="12">
        <v>227.3</v>
      </c>
      <c r="R33" s="12">
        <v>17.61</v>
      </c>
      <c r="S33" s="18">
        <v>1043</v>
      </c>
      <c r="T33" s="12">
        <v>1407</v>
      </c>
      <c r="U33" s="12">
        <v>261.7</v>
      </c>
      <c r="V33" s="12">
        <v>140</v>
      </c>
      <c r="W33" s="12">
        <v>-6999</v>
      </c>
      <c r="X33" s="12">
        <v>37</v>
      </c>
      <c r="Y33" s="15">
        <v>2.778</v>
      </c>
    </row>
    <row r="34" spans="1:25" ht="12.75">
      <c r="A34" s="6">
        <v>2008</v>
      </c>
      <c r="B34" s="11">
        <v>39478</v>
      </c>
      <c r="C34" s="12">
        <v>30.38</v>
      </c>
      <c r="D34" s="12">
        <v>1533</v>
      </c>
      <c r="E34" s="12">
        <v>20.87</v>
      </c>
      <c r="F34" s="12">
        <v>545</v>
      </c>
      <c r="G34" s="12">
        <v>24.61</v>
      </c>
      <c r="H34" s="18">
        <v>100</v>
      </c>
      <c r="I34" s="12">
        <v>750</v>
      </c>
      <c r="J34" s="12">
        <v>56.46</v>
      </c>
      <c r="K34" s="12">
        <v>1454</v>
      </c>
      <c r="L34" s="14">
        <v>84.6</v>
      </c>
      <c r="M34" s="12">
        <v>0.1</v>
      </c>
      <c r="N34" s="15">
        <v>1.068</v>
      </c>
      <c r="O34" s="33">
        <v>20.97</v>
      </c>
      <c r="P34" s="12">
        <v>1723</v>
      </c>
      <c r="Q34" s="18">
        <v>153</v>
      </c>
      <c r="R34" s="12">
        <v>22.24</v>
      </c>
      <c r="S34" s="18">
        <v>1052</v>
      </c>
      <c r="T34" s="12">
        <v>1321</v>
      </c>
      <c r="U34" s="18">
        <v>259</v>
      </c>
      <c r="V34" s="12">
        <v>833</v>
      </c>
      <c r="W34" s="12">
        <v>-6999</v>
      </c>
      <c r="X34" s="12">
        <v>0</v>
      </c>
      <c r="Y34" s="15">
        <v>4.075</v>
      </c>
    </row>
    <row r="35" spans="3:25" ht="12.75">
      <c r="C35" s="19">
        <f>AVERAGE(C4:C34)</f>
        <v>28.737419354838707</v>
      </c>
      <c r="E35" s="19">
        <f>AVERAGE(E4:E34)</f>
        <v>19.837741935483876</v>
      </c>
      <c r="G35" s="19">
        <f>AVERAGE(G4:G34)</f>
        <v>23.251935483870966</v>
      </c>
      <c r="H35" s="19">
        <f>AVERAGE(H4:H34)</f>
        <v>98.46451612903226</v>
      </c>
      <c r="J35" s="19">
        <f>AVERAGE(J4:J34)</f>
        <v>60.924516129032256</v>
      </c>
      <c r="L35" s="19">
        <f>AVERAGE(L4:L34)</f>
        <v>86.8064516129032</v>
      </c>
      <c r="M35" s="20">
        <f>SUM(M4:M34)</f>
        <v>355.9</v>
      </c>
      <c r="Y35" s="20">
        <f>SUM(Y4:Y34)</f>
        <v>97.57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E1">
      <selection activeCell="Y31" sqref="Y31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8.421875" style="0" customWidth="1"/>
    <col min="16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6" ht="12.75">
      <c r="A4" s="6">
        <v>2008</v>
      </c>
      <c r="B4" s="11">
        <v>39479</v>
      </c>
      <c r="C4" s="6">
        <v>31.72</v>
      </c>
      <c r="D4" s="6">
        <v>1650</v>
      </c>
      <c r="E4" s="6">
        <v>19.31</v>
      </c>
      <c r="F4" s="6">
        <v>641</v>
      </c>
      <c r="G4" s="6">
        <v>25.41</v>
      </c>
      <c r="H4" s="46">
        <v>99</v>
      </c>
      <c r="I4" s="6">
        <v>734</v>
      </c>
      <c r="J4" s="47">
        <v>46.9</v>
      </c>
      <c r="K4" s="6">
        <v>1628</v>
      </c>
      <c r="L4" s="47">
        <v>78.7</v>
      </c>
      <c r="M4" s="48">
        <v>0</v>
      </c>
      <c r="N4" s="6">
        <v>0.576</v>
      </c>
      <c r="O4" s="44">
        <v>16.65</v>
      </c>
      <c r="P4" s="6">
        <v>1318</v>
      </c>
      <c r="Q4" s="6">
        <v>297.9</v>
      </c>
      <c r="R4" s="6">
        <v>24.39</v>
      </c>
      <c r="S4" s="46">
        <v>999</v>
      </c>
      <c r="T4" s="6">
        <v>1321</v>
      </c>
      <c r="U4" s="6">
        <v>46.32</v>
      </c>
      <c r="V4" s="6">
        <v>1441</v>
      </c>
      <c r="W4" s="6">
        <v>-145.1</v>
      </c>
      <c r="X4" s="6">
        <v>1827</v>
      </c>
      <c r="Y4" s="45">
        <v>4.536</v>
      </c>
      <c r="Z4" s="41"/>
    </row>
    <row r="5" spans="1:25" ht="12.75">
      <c r="A5" s="6">
        <v>2008</v>
      </c>
      <c r="B5" s="11">
        <v>39480</v>
      </c>
      <c r="C5" s="6">
        <v>32.31</v>
      </c>
      <c r="D5" s="6">
        <v>1637</v>
      </c>
      <c r="E5" s="6">
        <v>20.72</v>
      </c>
      <c r="F5" s="6">
        <v>0</v>
      </c>
      <c r="G5" s="6">
        <v>25.17</v>
      </c>
      <c r="H5" s="46">
        <v>98</v>
      </c>
      <c r="I5" s="6">
        <v>2345</v>
      </c>
      <c r="J5" s="6">
        <v>52.11</v>
      </c>
      <c r="K5" s="6">
        <v>1435</v>
      </c>
      <c r="L5" s="47">
        <v>81.6</v>
      </c>
      <c r="M5" s="6">
        <v>24.6</v>
      </c>
      <c r="N5" s="6">
        <v>0.799</v>
      </c>
      <c r="O5" s="47">
        <v>38.772</v>
      </c>
      <c r="P5" s="6">
        <v>1702</v>
      </c>
      <c r="Q5" s="6">
        <v>0.094</v>
      </c>
      <c r="R5" s="6">
        <v>22.81</v>
      </c>
      <c r="S5" s="46">
        <v>866</v>
      </c>
      <c r="T5" s="6">
        <v>1421</v>
      </c>
      <c r="U5" s="6">
        <v>64.84</v>
      </c>
      <c r="V5" s="6">
        <v>756</v>
      </c>
      <c r="W5" s="6">
        <v>-89.6</v>
      </c>
      <c r="X5" s="6">
        <v>1313</v>
      </c>
      <c r="Y5" s="45">
        <v>4.377</v>
      </c>
    </row>
    <row r="6" spans="1:25" ht="12.75">
      <c r="A6" s="6">
        <v>2008</v>
      </c>
      <c r="B6" s="11">
        <v>39481</v>
      </c>
      <c r="C6" s="47">
        <v>27</v>
      </c>
      <c r="D6" s="6">
        <v>1617</v>
      </c>
      <c r="E6" s="6">
        <v>19.94</v>
      </c>
      <c r="F6" s="6">
        <v>124</v>
      </c>
      <c r="G6" s="6">
        <v>22.67</v>
      </c>
      <c r="H6" s="46">
        <v>100</v>
      </c>
      <c r="I6" s="6">
        <v>417</v>
      </c>
      <c r="J6" s="47">
        <v>71.8</v>
      </c>
      <c r="K6" s="6">
        <v>1608</v>
      </c>
      <c r="L6" s="47">
        <v>92.3</v>
      </c>
      <c r="M6" s="6">
        <v>83.1</v>
      </c>
      <c r="N6" s="6">
        <v>0.769</v>
      </c>
      <c r="O6" s="6">
        <v>23.94</v>
      </c>
      <c r="P6" s="48">
        <v>33</v>
      </c>
      <c r="Q6" s="6">
        <v>270.8</v>
      </c>
      <c r="R6" s="6">
        <v>13.22</v>
      </c>
      <c r="S6" s="6">
        <v>679.6</v>
      </c>
      <c r="T6" s="6">
        <v>1502</v>
      </c>
      <c r="U6" s="6">
        <v>0.033</v>
      </c>
      <c r="V6" s="6">
        <v>2017</v>
      </c>
      <c r="W6" s="6">
        <v>-6999</v>
      </c>
      <c r="X6" s="6">
        <v>946</v>
      </c>
      <c r="Y6" s="45">
        <v>2.208</v>
      </c>
    </row>
    <row r="7" spans="1:25" ht="12.75">
      <c r="A7" s="6">
        <v>2008</v>
      </c>
      <c r="B7" s="11">
        <v>39482</v>
      </c>
      <c r="C7" s="6">
        <v>29.49</v>
      </c>
      <c r="D7" s="6">
        <v>1449</v>
      </c>
      <c r="E7" s="6">
        <v>19.48</v>
      </c>
      <c r="F7" s="6">
        <v>2124</v>
      </c>
      <c r="G7" s="6">
        <v>22.53</v>
      </c>
      <c r="H7" s="46">
        <v>100</v>
      </c>
      <c r="I7" s="6">
        <v>912</v>
      </c>
      <c r="J7" s="6">
        <v>60.49</v>
      </c>
      <c r="K7" s="6">
        <v>1451</v>
      </c>
      <c r="L7" s="47">
        <v>93.4</v>
      </c>
      <c r="M7" s="6">
        <v>96.1</v>
      </c>
      <c r="N7" s="45">
        <v>1.148</v>
      </c>
      <c r="O7" s="6">
        <v>22.86</v>
      </c>
      <c r="P7" s="6">
        <v>1740</v>
      </c>
      <c r="Q7" s="6">
        <v>95.3</v>
      </c>
      <c r="R7" s="6">
        <v>14.74</v>
      </c>
      <c r="S7" s="46">
        <v>978</v>
      </c>
      <c r="T7" s="6">
        <v>1335</v>
      </c>
      <c r="U7" s="6">
        <v>256.4</v>
      </c>
      <c r="V7" s="6">
        <v>1625</v>
      </c>
      <c r="W7" s="6">
        <v>-6999</v>
      </c>
      <c r="X7" s="6">
        <v>941</v>
      </c>
      <c r="Y7" s="45">
        <v>2.604</v>
      </c>
    </row>
    <row r="8" spans="1:25" ht="12.75">
      <c r="A8" s="6">
        <v>2008</v>
      </c>
      <c r="B8" s="11">
        <v>39483</v>
      </c>
      <c r="C8" s="6">
        <v>24.67</v>
      </c>
      <c r="D8" s="6">
        <v>1556</v>
      </c>
      <c r="E8" s="6">
        <v>18.82</v>
      </c>
      <c r="F8" s="6">
        <v>833</v>
      </c>
      <c r="G8" s="6">
        <v>21.15</v>
      </c>
      <c r="H8" s="46">
        <v>100</v>
      </c>
      <c r="I8" s="6">
        <v>0</v>
      </c>
      <c r="J8" s="47">
        <v>66.9</v>
      </c>
      <c r="K8" s="6">
        <v>1637</v>
      </c>
      <c r="L8" s="47">
        <v>90.9</v>
      </c>
      <c r="M8" s="6">
        <v>8.1</v>
      </c>
      <c r="N8" s="45">
        <v>1.349</v>
      </c>
      <c r="O8" s="6">
        <v>21.78</v>
      </c>
      <c r="P8" s="6">
        <v>55</v>
      </c>
      <c r="Q8" s="6">
        <v>16.21</v>
      </c>
      <c r="R8" s="6">
        <v>11.48</v>
      </c>
      <c r="S8" s="6">
        <v>686.2</v>
      </c>
      <c r="T8" s="6">
        <v>1547</v>
      </c>
      <c r="U8" s="6">
        <v>0.05</v>
      </c>
      <c r="V8" s="6">
        <v>2023</v>
      </c>
      <c r="W8" s="6">
        <v>-6999</v>
      </c>
      <c r="X8" s="6">
        <v>1013</v>
      </c>
      <c r="Y8" s="45">
        <v>1.853</v>
      </c>
    </row>
    <row r="9" spans="1:25" ht="12.75">
      <c r="A9" s="6">
        <v>2008</v>
      </c>
      <c r="B9" s="50">
        <v>39484</v>
      </c>
      <c r="C9" s="47">
        <v>25.2</v>
      </c>
      <c r="D9" s="6">
        <v>1504</v>
      </c>
      <c r="E9" s="6">
        <v>18.03</v>
      </c>
      <c r="F9" s="6">
        <v>650</v>
      </c>
      <c r="G9" s="6">
        <v>21.57</v>
      </c>
      <c r="H9" s="6">
        <v>98.1</v>
      </c>
      <c r="I9" s="6">
        <v>657</v>
      </c>
      <c r="J9" s="47">
        <v>72.4</v>
      </c>
      <c r="K9" s="6">
        <v>1503</v>
      </c>
      <c r="L9" s="47">
        <v>89.6</v>
      </c>
      <c r="M9" s="6">
        <v>0.7</v>
      </c>
      <c r="N9" s="49">
        <v>0.83</v>
      </c>
      <c r="O9" s="44">
        <v>13.95</v>
      </c>
      <c r="P9" s="6">
        <v>1422</v>
      </c>
      <c r="Q9" s="47">
        <v>297.2</v>
      </c>
      <c r="R9" s="6">
        <v>14.38</v>
      </c>
      <c r="S9" s="46">
        <v>749</v>
      </c>
      <c r="T9" s="6">
        <v>1223</v>
      </c>
      <c r="U9" s="47">
        <v>138.8</v>
      </c>
      <c r="V9" s="6">
        <v>1400</v>
      </c>
      <c r="W9" s="6">
        <v>-6999</v>
      </c>
      <c r="X9" s="6">
        <v>1149</v>
      </c>
      <c r="Y9" s="45">
        <v>2.359</v>
      </c>
    </row>
    <row r="10" spans="1:25" ht="12.75">
      <c r="A10" s="6">
        <v>2008</v>
      </c>
      <c r="B10" s="50">
        <v>39485</v>
      </c>
      <c r="C10" s="6">
        <v>28.43</v>
      </c>
      <c r="D10" s="6">
        <v>1312</v>
      </c>
      <c r="E10" s="6">
        <v>19.33</v>
      </c>
      <c r="F10" s="6">
        <v>2359</v>
      </c>
      <c r="G10" s="6">
        <v>21.99</v>
      </c>
      <c r="H10" s="6">
        <v>99.6</v>
      </c>
      <c r="I10" s="6">
        <v>535</v>
      </c>
      <c r="J10" s="6">
        <v>64.38</v>
      </c>
      <c r="K10" s="6">
        <v>1313</v>
      </c>
      <c r="L10" s="47">
        <v>91.9</v>
      </c>
      <c r="M10" s="6">
        <v>18.3</v>
      </c>
      <c r="N10" s="45">
        <v>1.623</v>
      </c>
      <c r="O10" s="47">
        <v>23.4</v>
      </c>
      <c r="P10" s="6">
        <v>2217</v>
      </c>
      <c r="Q10" s="47">
        <v>342.4</v>
      </c>
      <c r="R10" s="6">
        <v>16.49</v>
      </c>
      <c r="S10" s="46">
        <v>969</v>
      </c>
      <c r="T10" s="6">
        <v>1124</v>
      </c>
      <c r="U10" s="47">
        <v>261.1</v>
      </c>
      <c r="V10" s="6">
        <v>1244</v>
      </c>
      <c r="W10" s="6">
        <v>-6999</v>
      </c>
      <c r="X10" s="6">
        <v>920</v>
      </c>
      <c r="Y10" s="45">
        <v>2.778</v>
      </c>
    </row>
    <row r="11" spans="1:25" ht="12.75">
      <c r="A11" s="6">
        <v>2008</v>
      </c>
      <c r="B11" s="11">
        <v>39486</v>
      </c>
      <c r="C11" s="6">
        <v>30.33</v>
      </c>
      <c r="D11" s="6">
        <v>1557</v>
      </c>
      <c r="E11" s="6">
        <v>17.27</v>
      </c>
      <c r="F11" s="6">
        <v>704</v>
      </c>
      <c r="G11" s="6">
        <v>22.48</v>
      </c>
      <c r="H11" s="6">
        <v>99.5</v>
      </c>
      <c r="I11" s="6">
        <v>717</v>
      </c>
      <c r="J11" s="6">
        <v>52.31</v>
      </c>
      <c r="K11" s="6">
        <v>1609</v>
      </c>
      <c r="L11" s="47">
        <v>86.3</v>
      </c>
      <c r="M11" s="6">
        <v>7.7</v>
      </c>
      <c r="N11" s="6">
        <v>0.793</v>
      </c>
      <c r="O11" s="6">
        <v>25.56</v>
      </c>
      <c r="P11" s="6">
        <v>1835</v>
      </c>
      <c r="Q11" s="47">
        <v>173.7</v>
      </c>
      <c r="R11" s="6">
        <v>20.92</v>
      </c>
      <c r="S11" s="46">
        <v>1027</v>
      </c>
      <c r="T11" s="6">
        <v>1334</v>
      </c>
      <c r="U11" s="47">
        <v>261.1</v>
      </c>
      <c r="V11" s="6">
        <v>1951</v>
      </c>
      <c r="W11" s="6">
        <v>-6999</v>
      </c>
      <c r="X11" s="6">
        <v>630</v>
      </c>
      <c r="Y11" s="45">
        <v>3.665</v>
      </c>
    </row>
    <row r="12" spans="1:25" ht="12.75">
      <c r="A12" s="6">
        <v>2008</v>
      </c>
      <c r="B12" s="11">
        <v>39487</v>
      </c>
      <c r="C12" s="47">
        <v>31</v>
      </c>
      <c r="D12" s="6">
        <v>1717</v>
      </c>
      <c r="E12" s="6">
        <v>18.31</v>
      </c>
      <c r="F12" s="6">
        <v>451</v>
      </c>
      <c r="G12" s="47">
        <v>24.1</v>
      </c>
      <c r="H12" s="46">
        <v>100</v>
      </c>
      <c r="I12" s="6">
        <v>743</v>
      </c>
      <c r="J12" s="6">
        <v>50.73</v>
      </c>
      <c r="K12" s="6">
        <v>1805</v>
      </c>
      <c r="L12" s="47">
        <v>82.7</v>
      </c>
      <c r="M12" s="6">
        <v>0.1</v>
      </c>
      <c r="N12" s="6">
        <v>0.635</v>
      </c>
      <c r="O12" s="47">
        <v>15.3</v>
      </c>
      <c r="P12" s="6">
        <v>1534</v>
      </c>
      <c r="Q12" s="47">
        <v>241.8</v>
      </c>
      <c r="R12" s="6">
        <v>25.22</v>
      </c>
      <c r="S12" s="46">
        <v>1011</v>
      </c>
      <c r="T12" s="6">
        <v>1256</v>
      </c>
      <c r="U12" s="47">
        <v>261.1</v>
      </c>
      <c r="V12" s="6">
        <v>623</v>
      </c>
      <c r="W12" s="6">
        <v>-6999</v>
      </c>
      <c r="X12" s="6">
        <v>14</v>
      </c>
      <c r="Y12" s="45">
        <v>4.691</v>
      </c>
    </row>
    <row r="13" spans="1:25" ht="12.75">
      <c r="A13" s="6">
        <v>2008</v>
      </c>
      <c r="B13" s="11">
        <v>39488</v>
      </c>
      <c r="C13" s="6">
        <v>31.14</v>
      </c>
      <c r="D13" s="6">
        <v>1642</v>
      </c>
      <c r="E13" s="6">
        <v>19.26</v>
      </c>
      <c r="F13" s="6">
        <v>606</v>
      </c>
      <c r="G13" s="47">
        <v>24.9</v>
      </c>
      <c r="H13" s="47">
        <v>98.1</v>
      </c>
      <c r="I13" s="6">
        <v>222</v>
      </c>
      <c r="J13" s="6">
        <v>44.66</v>
      </c>
      <c r="K13" s="6">
        <v>1651</v>
      </c>
      <c r="L13" s="47">
        <v>78.6</v>
      </c>
      <c r="M13" s="48">
        <v>0</v>
      </c>
      <c r="N13" s="45">
        <v>1.311</v>
      </c>
      <c r="O13" s="6">
        <v>21.78</v>
      </c>
      <c r="P13" s="6">
        <v>1050</v>
      </c>
      <c r="Q13" s="47">
        <v>307</v>
      </c>
      <c r="R13" s="6">
        <v>27.65</v>
      </c>
      <c r="S13" s="46">
        <v>1114</v>
      </c>
      <c r="T13" s="6">
        <v>1315</v>
      </c>
      <c r="U13" s="47">
        <v>144.5</v>
      </c>
      <c r="V13" s="6">
        <v>1242</v>
      </c>
      <c r="W13" s="6">
        <v>-213.7</v>
      </c>
      <c r="X13" s="6">
        <v>1453</v>
      </c>
      <c r="Y13" s="45">
        <v>5.086</v>
      </c>
    </row>
    <row r="14" spans="1:26" ht="12.75">
      <c r="A14" s="6">
        <v>2008</v>
      </c>
      <c r="B14" s="11">
        <v>39489</v>
      </c>
      <c r="C14" s="6">
        <v>31.64</v>
      </c>
      <c r="D14" s="6">
        <v>1649</v>
      </c>
      <c r="E14" s="6">
        <v>20.29</v>
      </c>
      <c r="F14" s="6">
        <v>707</v>
      </c>
      <c r="G14" s="6">
        <v>25.15</v>
      </c>
      <c r="H14" s="47">
        <v>97.6</v>
      </c>
      <c r="I14" s="6">
        <v>515</v>
      </c>
      <c r="J14" s="6">
        <v>49.08</v>
      </c>
      <c r="K14" s="6">
        <v>1727</v>
      </c>
      <c r="L14" s="47">
        <v>78.8</v>
      </c>
      <c r="M14" s="6">
        <v>0</v>
      </c>
      <c r="N14" s="49">
        <v>0.68</v>
      </c>
      <c r="O14" s="6">
        <v>20.16</v>
      </c>
      <c r="P14" s="6">
        <v>1956</v>
      </c>
      <c r="Q14" s="47">
        <v>185.2</v>
      </c>
      <c r="R14" s="6">
        <v>25.23</v>
      </c>
      <c r="S14" s="46">
        <v>963</v>
      </c>
      <c r="T14" s="6">
        <v>1412</v>
      </c>
      <c r="U14" s="47">
        <v>220.2</v>
      </c>
      <c r="V14" s="6">
        <v>1820</v>
      </c>
      <c r="W14" s="6">
        <v>-6999</v>
      </c>
      <c r="X14" s="6">
        <v>1658</v>
      </c>
      <c r="Y14" s="45">
        <v>4.807</v>
      </c>
      <c r="Z14" s="16"/>
    </row>
    <row r="15" spans="1:25" ht="12.75">
      <c r="A15" s="6">
        <v>2008</v>
      </c>
      <c r="B15" s="11">
        <v>39490</v>
      </c>
      <c r="C15" s="6">
        <v>32.39</v>
      </c>
      <c r="D15" s="6">
        <v>1718</v>
      </c>
      <c r="E15" s="6">
        <v>19.98</v>
      </c>
      <c r="F15" s="6">
        <v>707</v>
      </c>
      <c r="G15" s="6">
        <v>25.56</v>
      </c>
      <c r="H15" s="47">
        <v>98.9</v>
      </c>
      <c r="I15" s="6">
        <v>738</v>
      </c>
      <c r="J15" s="6">
        <v>47.43</v>
      </c>
      <c r="K15" s="6">
        <v>1543</v>
      </c>
      <c r="L15" s="47">
        <v>78.6</v>
      </c>
      <c r="M15" s="6">
        <v>0</v>
      </c>
      <c r="N15" s="6">
        <v>0.624</v>
      </c>
      <c r="O15" s="47">
        <v>18</v>
      </c>
      <c r="P15" s="6">
        <v>1540</v>
      </c>
      <c r="Q15" s="47">
        <v>300.5</v>
      </c>
      <c r="R15" s="6">
        <v>23.98</v>
      </c>
      <c r="S15" s="46">
        <v>779</v>
      </c>
      <c r="T15" s="6">
        <v>1241</v>
      </c>
      <c r="U15" s="47">
        <v>220.1</v>
      </c>
      <c r="V15" s="6">
        <v>1511</v>
      </c>
      <c r="W15" s="6">
        <v>-6999</v>
      </c>
      <c r="X15" s="6">
        <v>1351</v>
      </c>
      <c r="Y15" s="45">
        <v>4.576</v>
      </c>
    </row>
    <row r="16" spans="1:25" ht="12.75">
      <c r="A16" s="6">
        <v>2008</v>
      </c>
      <c r="B16" s="11">
        <v>39491</v>
      </c>
      <c r="C16" s="6">
        <v>30.29</v>
      </c>
      <c r="D16" s="6">
        <v>1741</v>
      </c>
      <c r="E16" s="6">
        <v>18.72</v>
      </c>
      <c r="F16" s="6">
        <v>531</v>
      </c>
      <c r="G16" s="6">
        <v>23.14</v>
      </c>
      <c r="H16" s="47">
        <v>99.6</v>
      </c>
      <c r="I16" s="6">
        <v>611</v>
      </c>
      <c r="J16" s="47">
        <v>53.1</v>
      </c>
      <c r="K16" s="6">
        <v>1740</v>
      </c>
      <c r="L16" s="47">
        <v>84.4</v>
      </c>
      <c r="M16" s="6">
        <v>27.4</v>
      </c>
      <c r="N16" s="6">
        <v>0.859</v>
      </c>
      <c r="O16" s="47">
        <v>18</v>
      </c>
      <c r="P16" s="6">
        <v>355</v>
      </c>
      <c r="Q16" s="47">
        <v>279.1</v>
      </c>
      <c r="R16" s="6">
        <v>17.65</v>
      </c>
      <c r="S16" s="46">
        <v>733</v>
      </c>
      <c r="T16" s="6">
        <v>1531</v>
      </c>
      <c r="U16" s="47">
        <v>73.3</v>
      </c>
      <c r="V16" s="6">
        <v>451</v>
      </c>
      <c r="W16" s="6">
        <v>-41.55</v>
      </c>
      <c r="X16" s="6">
        <v>322</v>
      </c>
      <c r="Y16" s="45">
        <v>3.058</v>
      </c>
    </row>
    <row r="17" spans="1:25" ht="12.75">
      <c r="A17" s="6">
        <v>2008</v>
      </c>
      <c r="B17" s="11">
        <v>39492</v>
      </c>
      <c r="C17" s="47">
        <v>32.4</v>
      </c>
      <c r="D17" s="6">
        <v>1558</v>
      </c>
      <c r="E17" s="6">
        <v>19.36</v>
      </c>
      <c r="F17" s="6">
        <v>2141</v>
      </c>
      <c r="G17" s="47">
        <v>25.88</v>
      </c>
      <c r="H17" s="47">
        <v>98.5</v>
      </c>
      <c r="I17" s="6">
        <v>2207</v>
      </c>
      <c r="J17" s="6">
        <v>47.69</v>
      </c>
      <c r="K17" s="6">
        <v>1600</v>
      </c>
      <c r="L17" s="47">
        <v>83.1</v>
      </c>
      <c r="M17" s="6">
        <v>3.4</v>
      </c>
      <c r="N17" s="49">
        <v>1.317</v>
      </c>
      <c r="O17" s="49">
        <v>34.2</v>
      </c>
      <c r="P17" s="6">
        <v>1644</v>
      </c>
      <c r="Q17" s="6">
        <v>343.7</v>
      </c>
      <c r="R17" s="6">
        <v>21.07</v>
      </c>
      <c r="S17" s="46">
        <v>943</v>
      </c>
      <c r="T17" s="6">
        <v>1257</v>
      </c>
      <c r="U17" s="6">
        <v>123.7</v>
      </c>
      <c r="V17" s="6">
        <v>1511</v>
      </c>
      <c r="W17" s="6">
        <v>-6999</v>
      </c>
      <c r="X17" s="6">
        <v>912</v>
      </c>
      <c r="Y17" s="6">
        <v>4.201</v>
      </c>
    </row>
    <row r="18" spans="1:25" ht="12.75">
      <c r="A18" s="6">
        <v>2008</v>
      </c>
      <c r="B18" s="11">
        <v>39493</v>
      </c>
      <c r="C18" s="6">
        <v>34.86</v>
      </c>
      <c r="D18" s="6">
        <v>1157</v>
      </c>
      <c r="E18" s="6">
        <v>18.89</v>
      </c>
      <c r="F18" s="6">
        <v>652</v>
      </c>
      <c r="G18" s="47">
        <v>26.875</v>
      </c>
      <c r="H18" s="47">
        <v>98.8</v>
      </c>
      <c r="I18" s="6">
        <v>1851</v>
      </c>
      <c r="J18" s="6">
        <v>52.51</v>
      </c>
      <c r="K18" s="6">
        <v>1813</v>
      </c>
      <c r="L18" s="47">
        <v>75.655</v>
      </c>
      <c r="M18" s="6">
        <v>0.5</v>
      </c>
      <c r="N18" s="49">
        <v>1.572</v>
      </c>
      <c r="O18" s="49">
        <v>27.72</v>
      </c>
      <c r="P18" s="6">
        <v>1822</v>
      </c>
      <c r="Q18" s="6">
        <v>340.1</v>
      </c>
      <c r="R18" s="6">
        <v>20.76</v>
      </c>
      <c r="S18" s="46">
        <v>1042</v>
      </c>
      <c r="T18" s="6">
        <v>1831</v>
      </c>
      <c r="U18" s="6">
        <v>232.1</v>
      </c>
      <c r="V18" s="6">
        <v>1831</v>
      </c>
      <c r="W18" s="6">
        <v>-6999</v>
      </c>
      <c r="X18" s="6">
        <v>1520</v>
      </c>
      <c r="Y18" s="6">
        <v>3.679</v>
      </c>
    </row>
    <row r="19" spans="1:25" ht="12.75">
      <c r="A19" s="6">
        <v>2008</v>
      </c>
      <c r="B19" s="11">
        <v>39494</v>
      </c>
      <c r="C19" s="6">
        <v>33.51</v>
      </c>
      <c r="D19" s="6">
        <v>1253</v>
      </c>
      <c r="E19" s="6">
        <v>20.12</v>
      </c>
      <c r="F19" s="6">
        <v>741</v>
      </c>
      <c r="G19" s="47">
        <v>26.815</v>
      </c>
      <c r="H19" s="47">
        <v>99.7</v>
      </c>
      <c r="I19" s="6">
        <v>825</v>
      </c>
      <c r="J19" s="6">
        <v>58.91</v>
      </c>
      <c r="K19" s="6">
        <v>1528</v>
      </c>
      <c r="L19" s="47">
        <v>85.6</v>
      </c>
      <c r="M19" s="6">
        <v>1.2</v>
      </c>
      <c r="N19" s="49">
        <v>0.898</v>
      </c>
      <c r="O19" s="49">
        <v>21.24</v>
      </c>
      <c r="P19" s="6">
        <v>1238</v>
      </c>
      <c r="Q19" s="6">
        <v>337.6</v>
      </c>
      <c r="R19" s="6">
        <v>237.3</v>
      </c>
      <c r="S19" s="46">
        <v>982</v>
      </c>
      <c r="T19" s="6">
        <v>1350</v>
      </c>
      <c r="U19" s="6">
        <v>33.47</v>
      </c>
      <c r="V19" s="6">
        <v>1422</v>
      </c>
      <c r="W19" s="6">
        <v>-6999</v>
      </c>
      <c r="X19" s="6">
        <v>0</v>
      </c>
      <c r="Y19" s="6">
        <v>4.125</v>
      </c>
    </row>
    <row r="20" spans="1:25" ht="12.75">
      <c r="A20" s="6">
        <v>2008</v>
      </c>
      <c r="B20" s="11">
        <v>39495</v>
      </c>
      <c r="C20" s="47">
        <v>32.2</v>
      </c>
      <c r="D20" s="6">
        <v>1423</v>
      </c>
      <c r="E20" s="6">
        <v>19.65</v>
      </c>
      <c r="F20" s="6">
        <v>542</v>
      </c>
      <c r="G20" s="47">
        <v>25.925</v>
      </c>
      <c r="H20" s="47">
        <v>97.9</v>
      </c>
      <c r="I20" s="6">
        <v>730</v>
      </c>
      <c r="J20" s="6">
        <v>48.95</v>
      </c>
      <c r="K20" s="6">
        <v>1624</v>
      </c>
      <c r="L20" s="47">
        <v>78.7</v>
      </c>
      <c r="M20" s="6">
        <v>3.4</v>
      </c>
      <c r="N20" s="49">
        <v>1.42</v>
      </c>
      <c r="O20" s="45">
        <v>21.51</v>
      </c>
      <c r="P20" s="6">
        <v>35</v>
      </c>
      <c r="Q20" s="6">
        <v>24.36</v>
      </c>
      <c r="R20" s="6">
        <v>24.87</v>
      </c>
      <c r="S20" s="46">
        <v>923</v>
      </c>
      <c r="T20" s="6">
        <v>1317</v>
      </c>
      <c r="U20" s="6">
        <v>40.57</v>
      </c>
      <c r="V20" s="6">
        <v>1532</v>
      </c>
      <c r="W20" s="6">
        <v>-15.32</v>
      </c>
      <c r="X20" s="6">
        <v>144</v>
      </c>
      <c r="Y20" s="6">
        <v>3.878</v>
      </c>
    </row>
    <row r="21" spans="1:25" ht="12.75">
      <c r="A21" s="6">
        <v>2008</v>
      </c>
      <c r="B21" s="11">
        <v>39496</v>
      </c>
      <c r="C21" s="47">
        <f aca="true" t="shared" si="0" ref="C21:C32">AVERAGE(C4:C20)</f>
        <v>30.504705882352937</v>
      </c>
      <c r="D21" s="6">
        <v>1617</v>
      </c>
      <c r="E21" s="47">
        <f>AVERAGE(E4:E20)</f>
        <v>19.263529411764704</v>
      </c>
      <c r="F21" s="6">
        <v>645</v>
      </c>
      <c r="G21" s="47">
        <f>AVERAGE(G4:G20)</f>
        <v>24.195</v>
      </c>
      <c r="H21" s="47">
        <v>98.4</v>
      </c>
      <c r="I21" s="6">
        <v>2254</v>
      </c>
      <c r="J21" s="47">
        <v>59.5</v>
      </c>
      <c r="K21" s="6">
        <v>1512</v>
      </c>
      <c r="L21" s="47">
        <v>88.2</v>
      </c>
      <c r="M21" s="6">
        <v>8.3</v>
      </c>
      <c r="N21" s="45">
        <v>1.063</v>
      </c>
      <c r="O21" s="6">
        <v>27.72</v>
      </c>
      <c r="P21" s="6">
        <v>1422</v>
      </c>
      <c r="Q21" s="47">
        <v>207.6</v>
      </c>
      <c r="R21" s="6">
        <v>16.43</v>
      </c>
      <c r="S21" s="46">
        <v>945</v>
      </c>
      <c r="T21" s="6">
        <v>1319</v>
      </c>
      <c r="U21" s="47">
        <v>144.9</v>
      </c>
      <c r="V21" s="6">
        <v>1430</v>
      </c>
      <c r="W21" s="6">
        <v>-6999</v>
      </c>
      <c r="X21" s="6">
        <v>1903</v>
      </c>
      <c r="Y21" s="45">
        <f>AVERAGE(Y4:Y20)</f>
        <v>3.6753529411764707</v>
      </c>
    </row>
    <row r="22" spans="1:25" ht="12.75">
      <c r="A22" s="6">
        <v>2008</v>
      </c>
      <c r="B22" s="11">
        <v>39497</v>
      </c>
      <c r="C22" s="47">
        <f t="shared" si="0"/>
        <v>30.43321799307958</v>
      </c>
      <c r="D22" s="6">
        <v>1718</v>
      </c>
      <c r="E22" s="47">
        <f aca="true" t="shared" si="1" ref="E22:E28">AVERAGE(E5:E21)</f>
        <v>19.260795847750863</v>
      </c>
      <c r="F22" s="6">
        <v>544</v>
      </c>
      <c r="G22" s="47">
        <f aca="true" t="shared" si="2" ref="G22:G28">AVERAGE(G5:G21)</f>
        <v>24.123529411764704</v>
      </c>
      <c r="H22" s="47">
        <v>99.7</v>
      </c>
      <c r="I22" s="6">
        <v>640</v>
      </c>
      <c r="J22" s="6">
        <v>51.32</v>
      </c>
      <c r="K22" s="6">
        <v>1607</v>
      </c>
      <c r="L22" s="47">
        <v>82.8</v>
      </c>
      <c r="M22" s="6">
        <v>0</v>
      </c>
      <c r="N22" s="45">
        <v>1.115</v>
      </c>
      <c r="O22" s="44">
        <v>14.4</v>
      </c>
      <c r="P22" s="6">
        <v>1916</v>
      </c>
      <c r="Q22" s="47">
        <v>99.3</v>
      </c>
      <c r="R22" s="6">
        <v>23.49</v>
      </c>
      <c r="S22" s="46">
        <v>966</v>
      </c>
      <c r="T22" s="6">
        <v>1230</v>
      </c>
      <c r="U22" s="47">
        <v>225.7</v>
      </c>
      <c r="V22" s="6">
        <v>641</v>
      </c>
      <c r="W22" s="6">
        <v>-6999</v>
      </c>
      <c r="X22" s="6">
        <v>254</v>
      </c>
      <c r="Y22" s="45">
        <f>AVERAGE(Y5:Y21)</f>
        <v>3.624726643598616</v>
      </c>
    </row>
    <row r="23" spans="1:25" ht="12.75">
      <c r="A23" s="6">
        <v>2008</v>
      </c>
      <c r="B23" s="11">
        <v>39498</v>
      </c>
      <c r="C23" s="47">
        <f t="shared" si="0"/>
        <v>30.322819051496026</v>
      </c>
      <c r="D23" s="6">
        <v>1611</v>
      </c>
      <c r="E23" s="47">
        <f t="shared" si="1"/>
        <v>19.174960309383263</v>
      </c>
      <c r="F23" s="6">
        <v>622</v>
      </c>
      <c r="G23" s="47">
        <f t="shared" si="2"/>
        <v>24.0619723183391</v>
      </c>
      <c r="H23" s="47">
        <v>98.7</v>
      </c>
      <c r="I23" s="6">
        <v>552</v>
      </c>
      <c r="J23" s="47">
        <v>53.1</v>
      </c>
      <c r="K23" s="6">
        <v>1524</v>
      </c>
      <c r="L23" s="47">
        <v>82.8</v>
      </c>
      <c r="M23" s="6">
        <v>0</v>
      </c>
      <c r="N23" s="45">
        <v>1.327</v>
      </c>
      <c r="O23" s="47">
        <v>20.7</v>
      </c>
      <c r="P23" s="6">
        <v>1828</v>
      </c>
      <c r="Q23" s="47">
        <v>243</v>
      </c>
      <c r="R23" s="6">
        <v>21.59</v>
      </c>
      <c r="S23" s="46">
        <v>975</v>
      </c>
      <c r="T23" s="6">
        <v>1307</v>
      </c>
      <c r="U23" s="47">
        <v>181.2</v>
      </c>
      <c r="V23" s="6">
        <v>1708</v>
      </c>
      <c r="W23" s="6">
        <v>-6999</v>
      </c>
      <c r="X23" s="6">
        <v>849</v>
      </c>
      <c r="Y23" s="45">
        <f>AVERAGE(Y6:Y22)</f>
        <v>3.580475269692652</v>
      </c>
    </row>
    <row r="24" spans="1:25" ht="12.75">
      <c r="A24" s="6">
        <v>2008</v>
      </c>
      <c r="B24" s="11">
        <v>39499</v>
      </c>
      <c r="C24" s="47">
        <f t="shared" si="0"/>
        <v>30.518278995701674</v>
      </c>
      <c r="D24" s="6">
        <v>1455</v>
      </c>
      <c r="E24" s="47">
        <f t="shared" si="1"/>
        <v>19.1299579746411</v>
      </c>
      <c r="F24" s="6">
        <v>2341</v>
      </c>
      <c r="G24" s="47">
        <f t="shared" si="2"/>
        <v>24.14385304294728</v>
      </c>
      <c r="H24" s="6">
        <v>99.8</v>
      </c>
      <c r="I24" s="6">
        <v>2336</v>
      </c>
      <c r="J24" s="53">
        <f>AVERAGE(J4:J23)</f>
        <v>55.213499999999996</v>
      </c>
      <c r="K24" s="6">
        <v>1759</v>
      </c>
      <c r="L24" s="47">
        <v>94.7</v>
      </c>
      <c r="M24" s="6">
        <v>15.3</v>
      </c>
      <c r="N24" s="6">
        <v>1.56</v>
      </c>
      <c r="O24" s="6">
        <v>27.72</v>
      </c>
      <c r="P24" s="6">
        <v>1525</v>
      </c>
      <c r="Q24" s="6">
        <v>290.8</v>
      </c>
      <c r="R24" s="6">
        <v>12.08</v>
      </c>
      <c r="S24" s="46">
        <v>1625</v>
      </c>
      <c r="T24" s="6">
        <v>2337</v>
      </c>
      <c r="U24" s="6">
        <v>162.3</v>
      </c>
      <c r="V24" s="6">
        <v>1755</v>
      </c>
      <c r="W24" s="6">
        <v>-6999</v>
      </c>
      <c r="X24" s="6">
        <v>348</v>
      </c>
      <c r="Y24" s="45">
        <v>1.436</v>
      </c>
    </row>
    <row r="25" spans="1:25" ht="12.75">
      <c r="A25" s="6">
        <v>2008</v>
      </c>
      <c r="B25" s="11">
        <v>39500</v>
      </c>
      <c r="C25" s="47">
        <f t="shared" si="0"/>
        <v>30.57876599544883</v>
      </c>
      <c r="D25" s="6">
        <v>1303</v>
      </c>
      <c r="E25" s="47">
        <f t="shared" si="1"/>
        <v>19.109367267267057</v>
      </c>
      <c r="F25" s="6">
        <v>713</v>
      </c>
      <c r="G25" s="47">
        <f t="shared" si="2"/>
        <v>24.23878557488536</v>
      </c>
      <c r="H25" s="46">
        <v>100</v>
      </c>
      <c r="I25" s="6">
        <v>538</v>
      </c>
      <c r="J25" s="53">
        <f>AVERAGE(J5:J24)</f>
        <v>55.62917500000001</v>
      </c>
      <c r="K25" s="6">
        <v>425</v>
      </c>
      <c r="L25" s="47">
        <v>75.3</v>
      </c>
      <c r="M25" s="6">
        <v>0.9</v>
      </c>
      <c r="N25" s="6">
        <v>0.943</v>
      </c>
      <c r="O25" s="44">
        <v>24.21</v>
      </c>
      <c r="P25" s="6">
        <v>1349</v>
      </c>
      <c r="Q25" s="6">
        <v>270.3</v>
      </c>
      <c r="R25" s="6">
        <v>18.61</v>
      </c>
      <c r="S25" s="46">
        <v>1222</v>
      </c>
      <c r="T25" s="6">
        <v>545</v>
      </c>
      <c r="U25" s="6">
        <v>654.6</v>
      </c>
      <c r="V25" s="6">
        <v>535</v>
      </c>
      <c r="W25" s="6">
        <v>-6999</v>
      </c>
      <c r="X25" s="6">
        <v>0</v>
      </c>
      <c r="Y25" s="45">
        <f>AVERAGE(Y8:Y24)</f>
        <v>3.5925032267333967</v>
      </c>
    </row>
    <row r="26" spans="1:26" ht="12.75">
      <c r="A26" s="6">
        <v>2008</v>
      </c>
      <c r="B26" s="11">
        <v>39501</v>
      </c>
      <c r="C26" s="47">
        <f t="shared" si="0"/>
        <v>30.926340465769353</v>
      </c>
      <c r="D26" s="6">
        <v>1645</v>
      </c>
      <c r="E26" s="47">
        <f t="shared" si="1"/>
        <v>19.12638887122394</v>
      </c>
      <c r="F26" s="6">
        <v>621</v>
      </c>
      <c r="G26" s="47">
        <f t="shared" si="2"/>
        <v>24.420478843996264</v>
      </c>
      <c r="H26" s="6">
        <v>99.8</v>
      </c>
      <c r="I26" s="6">
        <v>617</v>
      </c>
      <c r="J26" s="6">
        <v>62.47</v>
      </c>
      <c r="K26" s="6">
        <v>1527</v>
      </c>
      <c r="L26" s="47">
        <v>88.9</v>
      </c>
      <c r="M26" s="6">
        <v>8.5</v>
      </c>
      <c r="N26" s="45">
        <v>1.091</v>
      </c>
      <c r="O26" s="44">
        <v>20.97</v>
      </c>
      <c r="P26" s="6">
        <v>10</v>
      </c>
      <c r="Q26" s="6">
        <v>217.7</v>
      </c>
      <c r="R26" s="6">
        <v>20.58</v>
      </c>
      <c r="S26" s="46">
        <v>927</v>
      </c>
      <c r="T26" s="6">
        <v>1149</v>
      </c>
      <c r="U26" s="6">
        <v>30.93</v>
      </c>
      <c r="V26" s="6">
        <v>809</v>
      </c>
      <c r="W26" s="6">
        <v>-6999</v>
      </c>
      <c r="X26" s="6">
        <v>0</v>
      </c>
      <c r="Y26" s="45">
        <f>AVERAGE(Y9:Y25)</f>
        <v>3.694826945953008</v>
      </c>
      <c r="Z26" s="42"/>
    </row>
    <row r="27" spans="1:25" ht="12.75">
      <c r="A27" s="6">
        <v>2008</v>
      </c>
      <c r="B27" s="11">
        <v>39502</v>
      </c>
      <c r="C27" s="47">
        <f t="shared" si="0"/>
        <v>31.26318402257932</v>
      </c>
      <c r="D27" s="6">
        <v>1506</v>
      </c>
      <c r="E27" s="47">
        <f t="shared" si="1"/>
        <v>19.190882334237113</v>
      </c>
      <c r="F27" s="6">
        <v>541</v>
      </c>
      <c r="G27" s="47">
        <f t="shared" si="2"/>
        <v>24.58815407011369</v>
      </c>
      <c r="H27" s="6">
        <v>99.6</v>
      </c>
      <c r="I27" s="6">
        <v>2354</v>
      </c>
      <c r="J27" s="47">
        <v>70.1</v>
      </c>
      <c r="K27" s="6">
        <v>1359</v>
      </c>
      <c r="L27" s="47">
        <v>94.2</v>
      </c>
      <c r="M27" s="6">
        <v>2.4</v>
      </c>
      <c r="N27" s="6">
        <v>0.879</v>
      </c>
      <c r="O27" s="44">
        <v>23.13</v>
      </c>
      <c r="P27" s="6">
        <v>717</v>
      </c>
      <c r="Q27" s="6">
        <v>280.8</v>
      </c>
      <c r="R27" s="6">
        <v>13.62</v>
      </c>
      <c r="S27" s="46">
        <v>1019</v>
      </c>
      <c r="T27" s="6">
        <v>1234</v>
      </c>
      <c r="U27" s="6">
        <v>260.7</v>
      </c>
      <c r="V27" s="6">
        <v>1014</v>
      </c>
      <c r="W27" s="6">
        <v>-6999</v>
      </c>
      <c r="X27" s="6">
        <v>0</v>
      </c>
      <c r="Y27" s="45">
        <v>1.985</v>
      </c>
    </row>
    <row r="28" spans="1:25" ht="12.75">
      <c r="A28" s="6">
        <v>2008</v>
      </c>
      <c r="B28" s="11">
        <v>39503</v>
      </c>
      <c r="C28" s="47">
        <f t="shared" si="0"/>
        <v>31.42984190626045</v>
      </c>
      <c r="D28" s="6">
        <v>1436</v>
      </c>
      <c r="E28" s="47">
        <f t="shared" si="1"/>
        <v>19.182698942133413</v>
      </c>
      <c r="F28" s="6">
        <v>741</v>
      </c>
      <c r="G28" s="47">
        <f t="shared" si="2"/>
        <v>24.740986662473315</v>
      </c>
      <c r="H28" s="46">
        <v>100</v>
      </c>
      <c r="I28" s="6">
        <v>426</v>
      </c>
      <c r="J28" s="6">
        <v>57.59</v>
      </c>
      <c r="K28" s="6">
        <v>1516</v>
      </c>
      <c r="L28" s="47">
        <v>88.3</v>
      </c>
      <c r="M28" s="6">
        <v>2.1</v>
      </c>
      <c r="N28" s="6">
        <v>0.651</v>
      </c>
      <c r="O28" s="49">
        <v>13.14</v>
      </c>
      <c r="P28" s="6">
        <v>1436</v>
      </c>
      <c r="Q28" s="6">
        <v>183.5</v>
      </c>
      <c r="R28" s="6">
        <v>18.73</v>
      </c>
      <c r="S28" s="46">
        <v>1167</v>
      </c>
      <c r="T28" s="6">
        <v>1250</v>
      </c>
      <c r="U28" s="6">
        <v>249.7</v>
      </c>
      <c r="V28" s="6">
        <v>1325</v>
      </c>
      <c r="W28" s="6">
        <v>-6999</v>
      </c>
      <c r="X28" s="6">
        <v>1052</v>
      </c>
      <c r="Y28" s="6">
        <v>2.863</v>
      </c>
    </row>
    <row r="29" spans="1:25" ht="12.75">
      <c r="A29" s="6">
        <v>2008</v>
      </c>
      <c r="B29" s="11">
        <v>39504</v>
      </c>
      <c r="C29" s="47">
        <f t="shared" si="0"/>
        <v>31.494538488981654</v>
      </c>
      <c r="D29" s="6">
        <v>1329</v>
      </c>
      <c r="E29" s="47">
        <f>AVERAGE(E12:E28)</f>
        <v>19.29521064461185</v>
      </c>
      <c r="F29" s="6">
        <v>807</v>
      </c>
      <c r="G29" s="47">
        <f>AVERAGE(G12:G28)</f>
        <v>24.873985877912926</v>
      </c>
      <c r="H29" s="47">
        <v>96.4</v>
      </c>
      <c r="I29" s="6">
        <v>606</v>
      </c>
      <c r="J29" s="6">
        <v>52.64</v>
      </c>
      <c r="K29" s="6">
        <v>1402</v>
      </c>
      <c r="L29" s="47">
        <v>82.2</v>
      </c>
      <c r="M29" s="6">
        <v>0</v>
      </c>
      <c r="N29" s="45">
        <v>1.755</v>
      </c>
      <c r="O29" s="49">
        <v>20.16</v>
      </c>
      <c r="P29" s="6">
        <v>945</v>
      </c>
      <c r="Q29" s="6">
        <v>348.8</v>
      </c>
      <c r="R29" s="6">
        <v>21.59</v>
      </c>
      <c r="S29" s="46">
        <v>868</v>
      </c>
      <c r="T29" s="6">
        <v>1140</v>
      </c>
      <c r="U29" s="46">
        <v>145</v>
      </c>
      <c r="V29" s="48">
        <v>730</v>
      </c>
      <c r="W29" s="6">
        <v>-6999</v>
      </c>
      <c r="X29" s="6">
        <v>851</v>
      </c>
      <c r="Y29" s="45">
        <f>AVERAGE(Y12:Y28)</f>
        <v>3.6795814721855375</v>
      </c>
    </row>
    <row r="30" spans="1:25" ht="12.75">
      <c r="A30" s="6">
        <v>2008</v>
      </c>
      <c r="B30" s="11">
        <v>39505</v>
      </c>
      <c r="C30" s="47">
        <f t="shared" si="0"/>
        <v>31.523628988333517</v>
      </c>
      <c r="D30" s="6">
        <v>1452</v>
      </c>
      <c r="E30" s="47">
        <f>AVERAGE(E13:E29)</f>
        <v>19.353164211941962</v>
      </c>
      <c r="F30" s="6">
        <v>725</v>
      </c>
      <c r="G30" s="47">
        <f>AVERAGE(G13:G29)</f>
        <v>24.919514458966624</v>
      </c>
      <c r="H30" s="47">
        <v>96.7</v>
      </c>
      <c r="I30" s="6">
        <v>616</v>
      </c>
      <c r="J30" s="6">
        <v>51.19</v>
      </c>
      <c r="K30" s="6">
        <v>1534</v>
      </c>
      <c r="L30" s="47">
        <v>80.5</v>
      </c>
      <c r="M30" s="6">
        <v>0</v>
      </c>
      <c r="N30" s="45">
        <v>1.513</v>
      </c>
      <c r="O30" s="49">
        <v>17.46</v>
      </c>
      <c r="P30" s="6">
        <v>1002</v>
      </c>
      <c r="Q30" s="6">
        <v>18.92</v>
      </c>
      <c r="R30" s="6">
        <v>21.62</v>
      </c>
      <c r="S30" s="46">
        <v>899</v>
      </c>
      <c r="T30" s="6">
        <v>1214</v>
      </c>
      <c r="U30" s="6">
        <v>231.5</v>
      </c>
      <c r="V30" s="48">
        <v>1429</v>
      </c>
      <c r="W30" s="6">
        <v>-6999</v>
      </c>
      <c r="X30" s="6">
        <v>1330</v>
      </c>
      <c r="Y30" s="45">
        <v>3.786</v>
      </c>
    </row>
    <row r="31" spans="1:25" ht="12.75">
      <c r="A31" s="6">
        <v>2008</v>
      </c>
      <c r="B31" s="11">
        <v>39506</v>
      </c>
      <c r="C31" s="47">
        <f t="shared" si="0"/>
        <v>31.546195399411953</v>
      </c>
      <c r="D31" s="6">
        <v>1431</v>
      </c>
      <c r="E31" s="47">
        <f>AVERAGE(E14:E30)</f>
        <v>19.358644459703253</v>
      </c>
      <c r="F31" s="6">
        <v>607</v>
      </c>
      <c r="G31" s="47">
        <f>AVERAGE(G14:G30)</f>
        <v>24.9206623683176</v>
      </c>
      <c r="H31" s="47">
        <v>97.7</v>
      </c>
      <c r="I31" s="6">
        <v>2345</v>
      </c>
      <c r="J31" s="6">
        <v>45.72</v>
      </c>
      <c r="K31" s="6">
        <v>1534</v>
      </c>
      <c r="L31" s="47">
        <v>82.3</v>
      </c>
      <c r="M31" s="6">
        <v>0</v>
      </c>
      <c r="N31" s="45">
        <v>1.678</v>
      </c>
      <c r="O31" s="49">
        <v>26.892</v>
      </c>
      <c r="P31" s="6">
        <v>1717</v>
      </c>
      <c r="Q31" s="6">
        <v>333.9</v>
      </c>
      <c r="R31" s="6">
        <v>20.52</v>
      </c>
      <c r="S31" s="46">
        <v>986</v>
      </c>
      <c r="T31" s="6">
        <v>1158</v>
      </c>
      <c r="U31" s="6">
        <v>174.2</v>
      </c>
      <c r="V31" s="48">
        <v>1531</v>
      </c>
      <c r="W31" s="6">
        <v>-6999</v>
      </c>
      <c r="X31" s="6">
        <v>1002</v>
      </c>
      <c r="Y31" s="45">
        <v>3.781</v>
      </c>
    </row>
    <row r="32" spans="1:25" ht="12.75">
      <c r="A32" s="6">
        <v>2008</v>
      </c>
      <c r="B32" s="11">
        <v>39507</v>
      </c>
      <c r="C32" s="47">
        <f t="shared" si="0"/>
        <v>31.540677481730306</v>
      </c>
      <c r="D32" s="6">
        <v>1556</v>
      </c>
      <c r="E32" s="47">
        <f>AVERAGE(E15:E31)</f>
        <v>19.303858839685798</v>
      </c>
      <c r="F32" s="6">
        <v>525</v>
      </c>
      <c r="G32" s="47">
        <f>AVERAGE(G15:G31)</f>
        <v>24.907171919395108</v>
      </c>
      <c r="H32" s="47">
        <v>99.8</v>
      </c>
      <c r="I32" s="6">
        <v>724</v>
      </c>
      <c r="J32" s="6">
        <v>66.96</v>
      </c>
      <c r="K32" s="6">
        <v>1350</v>
      </c>
      <c r="L32" s="47">
        <v>90.6</v>
      </c>
      <c r="M32" s="6">
        <v>9.9</v>
      </c>
      <c r="N32" s="45">
        <v>1.351</v>
      </c>
      <c r="O32" s="45">
        <v>20.43</v>
      </c>
      <c r="P32" s="6">
        <v>1534</v>
      </c>
      <c r="Q32" s="46">
        <v>304</v>
      </c>
      <c r="R32" s="6">
        <v>14.84</v>
      </c>
      <c r="S32" s="46">
        <v>953</v>
      </c>
      <c r="T32" s="6">
        <v>1334</v>
      </c>
      <c r="U32" s="6">
        <v>254.6</v>
      </c>
      <c r="V32" s="48">
        <v>1132</v>
      </c>
      <c r="W32" s="6">
        <v>-6999</v>
      </c>
      <c r="X32" s="6">
        <v>1127</v>
      </c>
      <c r="Y32" s="45">
        <v>1.086</v>
      </c>
    </row>
    <row r="33" spans="3:25" ht="12.75">
      <c r="C33" s="51">
        <f>AVERAGE(C4:C31)</f>
        <v>30.682911328193402</v>
      </c>
      <c r="D33" s="43"/>
      <c r="E33" s="51">
        <f>AVERAGE(E4:E31)</f>
        <v>19.24734286695209</v>
      </c>
      <c r="F33" s="43"/>
      <c r="G33" s="51">
        <f>AVERAGE(G4:G31)</f>
        <v>24.305068665347033</v>
      </c>
      <c r="H33" s="51">
        <f>AVERAGE(H4:H31)</f>
        <v>98.93214285714286</v>
      </c>
      <c r="I33" s="43"/>
      <c r="J33" s="51">
        <f>AVERAGE(J4:J31)</f>
        <v>55.52938125000001</v>
      </c>
      <c r="K33" s="43"/>
      <c r="L33" s="51">
        <f>AVERAGE(L4:L31)</f>
        <v>84.68053571428571</v>
      </c>
      <c r="M33" s="52">
        <f>SUM(M4:M32)</f>
        <v>321.9999999999999</v>
      </c>
      <c r="N33" s="43"/>
      <c r="O33" s="43"/>
      <c r="Y33" s="20">
        <f>SUM(Y4:Y32)</f>
        <v>99.26546649933971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A2">
      <selection activeCell="H30" sqref="H30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7.421875" style="0" customWidth="1"/>
    <col min="25" max="25" width="7.5742187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39508</v>
      </c>
      <c r="C4" s="6">
        <v>31.68</v>
      </c>
      <c r="D4" s="6">
        <v>0</v>
      </c>
      <c r="E4" s="6">
        <v>19.45</v>
      </c>
      <c r="F4" s="6">
        <v>0</v>
      </c>
      <c r="G4" s="47">
        <f>AVERAGE(C4,E4)</f>
        <v>25.564999999999998</v>
      </c>
      <c r="H4" s="6">
        <v>99.8</v>
      </c>
      <c r="I4" s="6">
        <v>736</v>
      </c>
      <c r="J4" s="6">
        <v>57.33</v>
      </c>
      <c r="K4" s="6">
        <v>1613</v>
      </c>
      <c r="L4" s="47">
        <v>84.3</v>
      </c>
      <c r="M4" s="6">
        <v>0.4</v>
      </c>
      <c r="N4" s="49">
        <v>1.789</v>
      </c>
      <c r="O4" s="49">
        <v>27.18</v>
      </c>
      <c r="P4" s="6">
        <v>1430</v>
      </c>
      <c r="Q4" s="6">
        <v>201.9</v>
      </c>
      <c r="R4" s="6">
        <v>21.34</v>
      </c>
      <c r="S4" s="46">
        <v>982</v>
      </c>
      <c r="T4" s="6">
        <v>1221</v>
      </c>
      <c r="U4" s="6">
        <v>248.8</v>
      </c>
      <c r="V4" s="6">
        <v>1230</v>
      </c>
      <c r="W4" s="6">
        <v>-6999</v>
      </c>
      <c r="X4" s="6">
        <v>626</v>
      </c>
      <c r="Y4" s="6">
        <v>4.789</v>
      </c>
    </row>
    <row r="5" spans="1:25" ht="12.75">
      <c r="A5" s="6">
        <v>2008</v>
      </c>
      <c r="B5" s="11">
        <v>39509</v>
      </c>
      <c r="C5" s="6">
        <v>32.06</v>
      </c>
      <c r="D5" s="6">
        <v>0</v>
      </c>
      <c r="E5" s="6">
        <v>20.08</v>
      </c>
      <c r="F5" s="6">
        <v>0</v>
      </c>
      <c r="G5" s="47">
        <f>AVERAGE(C5,E5)</f>
        <v>26.07</v>
      </c>
      <c r="H5" s="46">
        <v>100</v>
      </c>
      <c r="I5" s="6">
        <v>746</v>
      </c>
      <c r="J5" s="6">
        <v>50.14</v>
      </c>
      <c r="K5" s="6">
        <v>1543</v>
      </c>
      <c r="L5" s="47">
        <v>80.7</v>
      </c>
      <c r="M5" s="6">
        <v>0.1</v>
      </c>
      <c r="N5" s="49">
        <v>1.207</v>
      </c>
      <c r="O5" s="49">
        <v>20.43</v>
      </c>
      <c r="P5" s="6">
        <v>1456</v>
      </c>
      <c r="Q5" s="6">
        <v>257.8</v>
      </c>
      <c r="R5" s="6">
        <v>22.96</v>
      </c>
      <c r="S5" s="46">
        <v>1002</v>
      </c>
      <c r="T5" s="6">
        <v>1228</v>
      </c>
      <c r="U5" s="6">
        <v>172.1</v>
      </c>
      <c r="V5" s="6">
        <v>1113</v>
      </c>
      <c r="W5" s="6">
        <v>-6999</v>
      </c>
      <c r="X5" s="6">
        <v>1037</v>
      </c>
      <c r="Y5" s="6">
        <v>4.125</v>
      </c>
    </row>
    <row r="6" spans="1:25" ht="12.75">
      <c r="A6" s="6">
        <v>2008</v>
      </c>
      <c r="B6" s="11">
        <v>39510</v>
      </c>
      <c r="C6" s="6">
        <v>31.42</v>
      </c>
      <c r="D6" s="6">
        <v>0</v>
      </c>
      <c r="E6" s="6">
        <v>20.45</v>
      </c>
      <c r="F6" s="6">
        <v>0</v>
      </c>
      <c r="G6" s="47">
        <f>AVERAGE(C6,E6)</f>
        <v>25.935000000000002</v>
      </c>
      <c r="H6" s="6">
        <v>99.4</v>
      </c>
      <c r="I6" s="6">
        <v>642</v>
      </c>
      <c r="J6" s="6">
        <v>42.35</v>
      </c>
      <c r="K6" s="6">
        <v>1209</v>
      </c>
      <c r="L6" s="47">
        <v>73</v>
      </c>
      <c r="M6" s="6">
        <v>0</v>
      </c>
      <c r="N6" s="49">
        <v>1.314</v>
      </c>
      <c r="O6" s="49">
        <v>22.05</v>
      </c>
      <c r="P6" s="6">
        <v>1545</v>
      </c>
      <c r="Q6" s="6">
        <v>208</v>
      </c>
      <c r="R6" s="6">
        <v>23.88</v>
      </c>
      <c r="S6" s="46">
        <v>898</v>
      </c>
      <c r="T6" s="6">
        <v>1223</v>
      </c>
      <c r="U6" s="6">
        <v>181.3</v>
      </c>
      <c r="V6" s="6">
        <v>1109</v>
      </c>
      <c r="W6" s="6">
        <v>-6999</v>
      </c>
      <c r="X6" s="6">
        <v>1108</v>
      </c>
      <c r="Y6" s="6">
        <v>4.685</v>
      </c>
    </row>
    <row r="7" spans="1:25" ht="12.75">
      <c r="A7" s="6">
        <v>2008</v>
      </c>
      <c r="B7" s="11">
        <v>39511</v>
      </c>
      <c r="C7" s="6">
        <v>31.36</v>
      </c>
      <c r="D7" s="6">
        <v>0</v>
      </c>
      <c r="E7" s="6">
        <v>20.03</v>
      </c>
      <c r="F7" s="6">
        <v>0</v>
      </c>
      <c r="G7" s="47">
        <f>AVERAGE(C7,E7)</f>
        <v>25.695</v>
      </c>
      <c r="H7" s="6">
        <v>93.4</v>
      </c>
      <c r="I7" s="6">
        <v>554</v>
      </c>
      <c r="J7" s="6">
        <v>40.64</v>
      </c>
      <c r="K7" s="6">
        <v>1457</v>
      </c>
      <c r="L7" s="47">
        <v>69.63</v>
      </c>
      <c r="M7" s="6">
        <v>0</v>
      </c>
      <c r="N7" s="49">
        <v>1.138</v>
      </c>
      <c r="O7" s="49">
        <v>25.02</v>
      </c>
      <c r="P7" s="6">
        <v>1536</v>
      </c>
      <c r="Q7" s="6">
        <v>260.4</v>
      </c>
      <c r="R7" s="6">
        <v>24.84</v>
      </c>
      <c r="S7" s="46">
        <v>867</v>
      </c>
      <c r="T7" s="6">
        <v>1223</v>
      </c>
      <c r="U7" s="47">
        <v>34.07</v>
      </c>
      <c r="V7" s="6">
        <v>1335</v>
      </c>
      <c r="W7" s="6">
        <v>-20.51</v>
      </c>
      <c r="X7" s="6">
        <v>620</v>
      </c>
      <c r="Y7" s="6">
        <v>4.787</v>
      </c>
    </row>
    <row r="8" spans="1:25" ht="12.75">
      <c r="A8" s="6">
        <v>2008</v>
      </c>
      <c r="B8" s="11">
        <v>39512</v>
      </c>
      <c r="C8" s="6">
        <v>31.63</v>
      </c>
      <c r="D8" s="6">
        <v>0</v>
      </c>
      <c r="E8" s="47">
        <v>20</v>
      </c>
      <c r="F8" s="6">
        <v>0</v>
      </c>
      <c r="G8" s="6">
        <v>25.82</v>
      </c>
      <c r="H8" s="6">
        <v>98.9</v>
      </c>
      <c r="I8" s="6">
        <v>640</v>
      </c>
      <c r="J8" s="6">
        <v>33.31</v>
      </c>
      <c r="K8" s="6">
        <v>1719</v>
      </c>
      <c r="L8" s="6">
        <v>67.45</v>
      </c>
      <c r="M8" s="6">
        <v>0</v>
      </c>
      <c r="N8" s="6">
        <v>0.915</v>
      </c>
      <c r="O8" s="45">
        <v>22.05</v>
      </c>
      <c r="P8" s="6">
        <v>1331</v>
      </c>
      <c r="Q8" s="6">
        <v>272.5</v>
      </c>
      <c r="R8" s="6">
        <v>26.19</v>
      </c>
      <c r="S8" s="46">
        <v>771</v>
      </c>
      <c r="T8" s="6">
        <v>1208</v>
      </c>
      <c r="U8" s="47">
        <v>36.22</v>
      </c>
      <c r="V8" s="6">
        <v>1411</v>
      </c>
      <c r="W8" s="6">
        <v>-20.48</v>
      </c>
      <c r="X8" s="6">
        <v>631</v>
      </c>
      <c r="Y8" s="6">
        <v>4.986</v>
      </c>
    </row>
    <row r="9" spans="1:25" ht="12.75">
      <c r="A9" s="6">
        <v>2008</v>
      </c>
      <c r="B9" s="11">
        <v>39513</v>
      </c>
      <c r="C9" s="6">
        <v>31.92</v>
      </c>
      <c r="D9" s="6">
        <v>0</v>
      </c>
      <c r="E9" s="47">
        <v>19.86</v>
      </c>
      <c r="F9" s="6">
        <v>0</v>
      </c>
      <c r="G9" s="47">
        <f>AVERAGE(C9,E9)</f>
        <v>25.89</v>
      </c>
      <c r="H9" s="47">
        <v>97.5</v>
      </c>
      <c r="I9" s="6">
        <v>603</v>
      </c>
      <c r="J9" s="6">
        <v>42.29</v>
      </c>
      <c r="K9" s="6">
        <v>1607</v>
      </c>
      <c r="L9" s="47">
        <v>70.8</v>
      </c>
      <c r="M9" s="6">
        <v>0</v>
      </c>
      <c r="N9" s="6">
        <v>0.918</v>
      </c>
      <c r="O9" s="49">
        <v>18</v>
      </c>
      <c r="P9" s="6">
        <v>1554</v>
      </c>
      <c r="Q9" s="6">
        <v>191.6</v>
      </c>
      <c r="R9" s="6">
        <v>24.48</v>
      </c>
      <c r="S9" s="46">
        <v>858</v>
      </c>
      <c r="T9" s="6">
        <v>1159</v>
      </c>
      <c r="U9" s="6">
        <v>35.34</v>
      </c>
      <c r="V9" s="6">
        <v>1356</v>
      </c>
      <c r="W9" s="6">
        <v>-21.41</v>
      </c>
      <c r="X9" s="6">
        <v>628</v>
      </c>
      <c r="Y9" s="49">
        <f>AVERAGE(Y4:Y8)</f>
        <v>4.6744</v>
      </c>
    </row>
    <row r="10" spans="1:25" ht="12.75">
      <c r="A10" s="6">
        <v>2008</v>
      </c>
      <c r="B10" s="11">
        <v>39514</v>
      </c>
      <c r="C10" s="6">
        <v>31.08</v>
      </c>
      <c r="D10" s="6">
        <v>1707</v>
      </c>
      <c r="E10" s="6">
        <v>20.01</v>
      </c>
      <c r="F10" s="6">
        <v>2347</v>
      </c>
      <c r="G10" s="47">
        <v>25.4</v>
      </c>
      <c r="H10" s="6">
        <v>96.9</v>
      </c>
      <c r="I10" s="6">
        <v>2251</v>
      </c>
      <c r="J10" s="6">
        <v>65.33</v>
      </c>
      <c r="K10" s="6">
        <v>1519</v>
      </c>
      <c r="L10" s="47">
        <v>81.2</v>
      </c>
      <c r="M10" s="6">
        <v>0</v>
      </c>
      <c r="N10" s="6">
        <v>0.814</v>
      </c>
      <c r="O10" s="49">
        <v>16.38</v>
      </c>
      <c r="P10" s="6">
        <v>1537</v>
      </c>
      <c r="Q10" s="46">
        <v>14.24</v>
      </c>
      <c r="R10" s="6">
        <v>106.5</v>
      </c>
      <c r="S10" s="46">
        <v>725</v>
      </c>
      <c r="T10" s="6">
        <v>1507</v>
      </c>
      <c r="U10" s="47">
        <v>26.2</v>
      </c>
      <c r="V10" s="6">
        <v>1548</v>
      </c>
      <c r="W10" s="6">
        <v>-12.06</v>
      </c>
      <c r="X10" s="6">
        <v>2359</v>
      </c>
      <c r="Y10" s="45">
        <v>4.093</v>
      </c>
    </row>
    <row r="11" spans="1:25" ht="12.75">
      <c r="A11" s="6">
        <v>2008</v>
      </c>
      <c r="B11" s="11">
        <v>39515</v>
      </c>
      <c r="C11" s="6">
        <v>31.58</v>
      </c>
      <c r="D11" s="6">
        <v>1528</v>
      </c>
      <c r="E11" s="6">
        <v>18.59</v>
      </c>
      <c r="F11" s="6">
        <v>2336</v>
      </c>
      <c r="G11" s="6">
        <v>24.51</v>
      </c>
      <c r="H11" s="46">
        <v>100</v>
      </c>
      <c r="I11" s="6">
        <v>2346</v>
      </c>
      <c r="J11" s="47">
        <v>66.9</v>
      </c>
      <c r="K11" s="6">
        <v>1449</v>
      </c>
      <c r="L11" s="47">
        <v>86</v>
      </c>
      <c r="M11" s="6">
        <v>7.4</v>
      </c>
      <c r="N11" s="45">
        <v>2.062</v>
      </c>
      <c r="O11" s="49">
        <v>23.4</v>
      </c>
      <c r="P11" s="6">
        <v>1230</v>
      </c>
      <c r="Q11" s="46">
        <v>23.23</v>
      </c>
      <c r="R11" s="6">
        <v>428.5</v>
      </c>
      <c r="S11" s="46">
        <v>888</v>
      </c>
      <c r="T11" s="6">
        <v>1318</v>
      </c>
      <c r="U11" s="6">
        <v>28.36</v>
      </c>
      <c r="V11" s="6">
        <v>1522</v>
      </c>
      <c r="W11" s="6">
        <v>-14.62</v>
      </c>
      <c r="X11" s="6">
        <v>2359</v>
      </c>
      <c r="Y11" s="45">
        <v>3.714</v>
      </c>
    </row>
    <row r="12" spans="1:25" ht="12.75">
      <c r="A12" s="6">
        <v>2008</v>
      </c>
      <c r="B12" s="11">
        <v>39516</v>
      </c>
      <c r="C12" s="6">
        <v>31.65</v>
      </c>
      <c r="D12" s="6">
        <v>1754</v>
      </c>
      <c r="E12" s="6">
        <v>18.05</v>
      </c>
      <c r="F12" s="6">
        <v>609</v>
      </c>
      <c r="G12" s="6">
        <v>23.97</v>
      </c>
      <c r="H12" s="46">
        <v>100</v>
      </c>
      <c r="I12" s="6">
        <v>504</v>
      </c>
      <c r="J12" s="6">
        <v>61.49</v>
      </c>
      <c r="K12" s="6">
        <v>1657</v>
      </c>
      <c r="L12" s="47">
        <v>89.5</v>
      </c>
      <c r="M12" s="6">
        <v>6.3</v>
      </c>
      <c r="N12" s="45">
        <v>1.389</v>
      </c>
      <c r="O12" s="49">
        <v>21.78</v>
      </c>
      <c r="P12" s="6">
        <v>41</v>
      </c>
      <c r="Q12" s="6">
        <v>325.3</v>
      </c>
      <c r="R12" s="6">
        <v>509.9</v>
      </c>
      <c r="S12" s="46">
        <v>849</v>
      </c>
      <c r="T12" s="6">
        <v>1338</v>
      </c>
      <c r="U12" s="6">
        <v>35.34</v>
      </c>
      <c r="V12" s="6">
        <v>1352</v>
      </c>
      <c r="W12" s="6">
        <v>-16.44</v>
      </c>
      <c r="X12" s="6">
        <v>251</v>
      </c>
      <c r="Y12" s="45">
        <v>4.258</v>
      </c>
    </row>
    <row r="13" spans="1:25" ht="12.75">
      <c r="A13" s="6">
        <v>2008</v>
      </c>
      <c r="B13" s="11">
        <v>39517</v>
      </c>
      <c r="C13" s="6">
        <v>31.89</v>
      </c>
      <c r="D13" s="6">
        <v>1541</v>
      </c>
      <c r="E13" s="6">
        <v>20.65</v>
      </c>
      <c r="F13" s="6">
        <v>2355</v>
      </c>
      <c r="G13" s="6">
        <v>25.95</v>
      </c>
      <c r="H13" s="47">
        <v>97.1</v>
      </c>
      <c r="I13" s="6">
        <v>2359</v>
      </c>
      <c r="J13" s="6">
        <v>64.65</v>
      </c>
      <c r="K13" s="6">
        <v>1528</v>
      </c>
      <c r="L13" s="47">
        <v>82.1</v>
      </c>
      <c r="M13" s="6">
        <v>11.6</v>
      </c>
      <c r="N13" s="45">
        <v>1.287</v>
      </c>
      <c r="O13" s="45">
        <v>14.49</v>
      </c>
      <c r="P13" s="6">
        <v>1433</v>
      </c>
      <c r="Q13" s="6">
        <v>227.7</v>
      </c>
      <c r="R13" s="6">
        <v>153.6</v>
      </c>
      <c r="S13" s="46">
        <v>766</v>
      </c>
      <c r="T13" s="6">
        <v>1433</v>
      </c>
      <c r="U13" s="6">
        <v>36.88</v>
      </c>
      <c r="V13" s="6">
        <v>1403</v>
      </c>
      <c r="W13" s="6">
        <v>-63.29</v>
      </c>
      <c r="X13" s="6">
        <v>1618</v>
      </c>
      <c r="Y13" s="45">
        <v>4.614</v>
      </c>
    </row>
    <row r="14" spans="1:26" ht="12.75">
      <c r="A14" s="6">
        <v>2008</v>
      </c>
      <c r="B14" s="11">
        <v>39518</v>
      </c>
      <c r="C14" s="6">
        <v>27.34</v>
      </c>
      <c r="D14" s="6">
        <v>1534</v>
      </c>
      <c r="E14" s="6">
        <v>18.85</v>
      </c>
      <c r="F14" s="6">
        <v>1029</v>
      </c>
      <c r="G14" s="6">
        <v>22.01</v>
      </c>
      <c r="H14" s="46">
        <v>100</v>
      </c>
      <c r="I14" s="6">
        <v>24</v>
      </c>
      <c r="J14" s="47">
        <v>83.6</v>
      </c>
      <c r="K14" s="6">
        <v>1700</v>
      </c>
      <c r="L14" s="47">
        <v>97.3</v>
      </c>
      <c r="M14" s="6">
        <v>12.7</v>
      </c>
      <c r="N14" s="6">
        <v>0.523</v>
      </c>
      <c r="O14" s="45">
        <v>18.27</v>
      </c>
      <c r="P14" s="6">
        <v>17</v>
      </c>
      <c r="Q14" s="6">
        <v>224.6</v>
      </c>
      <c r="R14" s="6">
        <v>192.6</v>
      </c>
      <c r="S14" s="46">
        <v>803</v>
      </c>
      <c r="T14" s="6">
        <v>1447</v>
      </c>
      <c r="U14" s="6">
        <v>16.85</v>
      </c>
      <c r="V14" s="6">
        <v>1420</v>
      </c>
      <c r="W14" s="6">
        <v>-56.06</v>
      </c>
      <c r="X14" s="6">
        <v>30</v>
      </c>
      <c r="Y14" s="45">
        <v>1.471</v>
      </c>
      <c r="Z14" s="16"/>
    </row>
    <row r="15" spans="1:25" ht="12.75">
      <c r="A15" s="6">
        <v>2008</v>
      </c>
      <c r="B15" s="11">
        <v>39519</v>
      </c>
      <c r="C15" s="6">
        <v>24.74</v>
      </c>
      <c r="D15" s="6">
        <v>937</v>
      </c>
      <c r="E15" s="6">
        <v>17.61</v>
      </c>
      <c r="F15" s="6">
        <v>1159</v>
      </c>
      <c r="G15" s="6">
        <v>21.01</v>
      </c>
      <c r="H15" s="46">
        <v>100</v>
      </c>
      <c r="I15" s="6">
        <v>0</v>
      </c>
      <c r="J15" s="47">
        <v>97.3</v>
      </c>
      <c r="K15" s="6">
        <v>916</v>
      </c>
      <c r="L15" s="47">
        <v>99.9</v>
      </c>
      <c r="M15" s="46">
        <v>36.3</v>
      </c>
      <c r="N15" s="6">
        <v>0.764</v>
      </c>
      <c r="O15" s="49">
        <v>39.6</v>
      </c>
      <c r="P15" s="6">
        <v>1156</v>
      </c>
      <c r="Q15" s="6">
        <v>192.5</v>
      </c>
      <c r="R15" s="6">
        <v>125.5</v>
      </c>
      <c r="S15" s="6">
        <v>460.8</v>
      </c>
      <c r="T15" s="6">
        <v>823</v>
      </c>
      <c r="U15" s="6">
        <v>33.62</v>
      </c>
      <c r="V15" s="6">
        <v>919</v>
      </c>
      <c r="W15" s="6">
        <v>-38.25</v>
      </c>
      <c r="X15" s="6">
        <v>132</v>
      </c>
      <c r="Y15" s="6">
        <v>0.869</v>
      </c>
    </row>
    <row r="16" spans="1:25" ht="12.75">
      <c r="A16" s="6">
        <v>2008</v>
      </c>
      <c r="B16" s="11">
        <v>39520</v>
      </c>
      <c r="C16" s="6">
        <v>27.65</v>
      </c>
      <c r="D16" s="6">
        <v>1255</v>
      </c>
      <c r="E16" s="6">
        <v>17.88</v>
      </c>
      <c r="F16" s="6">
        <v>4</v>
      </c>
      <c r="G16" s="47">
        <v>21.7</v>
      </c>
      <c r="H16" s="46">
        <v>100</v>
      </c>
      <c r="I16" s="6">
        <v>0</v>
      </c>
      <c r="J16" s="47">
        <v>85.6</v>
      </c>
      <c r="K16" s="6">
        <v>1258</v>
      </c>
      <c r="L16" s="47">
        <v>98.6</v>
      </c>
      <c r="M16" s="6">
        <v>2.3</v>
      </c>
      <c r="N16" s="6">
        <v>0.901</v>
      </c>
      <c r="O16" s="45">
        <v>22.59</v>
      </c>
      <c r="P16" s="6">
        <v>1316</v>
      </c>
      <c r="Q16" s="6">
        <v>240.4</v>
      </c>
      <c r="R16" s="6">
        <v>223.1</v>
      </c>
      <c r="S16" s="46">
        <v>733</v>
      </c>
      <c r="T16" s="6">
        <v>1252</v>
      </c>
      <c r="U16" s="47">
        <v>62.2</v>
      </c>
      <c r="V16" s="6">
        <v>1031</v>
      </c>
      <c r="W16" s="6">
        <v>-14.16</v>
      </c>
      <c r="X16" s="6">
        <v>707</v>
      </c>
      <c r="Y16" s="45">
        <v>1.769</v>
      </c>
    </row>
    <row r="17" spans="1:25" ht="12.75">
      <c r="A17" s="6">
        <v>2008</v>
      </c>
      <c r="B17" s="11">
        <v>39521</v>
      </c>
      <c r="C17" s="6">
        <v>23.28</v>
      </c>
      <c r="D17" s="6">
        <v>1338</v>
      </c>
      <c r="E17" s="6">
        <v>16.66</v>
      </c>
      <c r="F17" s="6">
        <v>2136</v>
      </c>
      <c r="G17" s="6">
        <v>19.48</v>
      </c>
      <c r="H17" s="46">
        <v>100</v>
      </c>
      <c r="I17" s="6">
        <v>0</v>
      </c>
      <c r="J17" s="46">
        <v>100</v>
      </c>
      <c r="K17" s="6">
        <v>0</v>
      </c>
      <c r="L17" s="46">
        <v>100</v>
      </c>
      <c r="M17" s="6">
        <v>26.2</v>
      </c>
      <c r="N17" s="49">
        <v>2.17</v>
      </c>
      <c r="O17" s="49">
        <v>26.1</v>
      </c>
      <c r="P17" s="6">
        <v>1841</v>
      </c>
      <c r="Q17" s="6">
        <v>85.4</v>
      </c>
      <c r="R17" s="6">
        <v>117.9</v>
      </c>
      <c r="S17" s="6">
        <v>644.8</v>
      </c>
      <c r="T17" s="6">
        <v>1324</v>
      </c>
      <c r="U17" s="6">
        <v>46.03</v>
      </c>
      <c r="V17" s="6">
        <v>1308</v>
      </c>
      <c r="W17" s="6">
        <v>-14.46</v>
      </c>
      <c r="X17" s="6">
        <v>117</v>
      </c>
      <c r="Y17" s="6">
        <v>0.807</v>
      </c>
    </row>
    <row r="18" spans="1:25" ht="12.75">
      <c r="A18" s="6">
        <v>2008</v>
      </c>
      <c r="B18" s="11">
        <v>39522</v>
      </c>
      <c r="C18" s="47">
        <v>22.4</v>
      </c>
      <c r="D18" s="6">
        <v>1522</v>
      </c>
      <c r="E18" s="6">
        <v>15.93</v>
      </c>
      <c r="F18" s="6">
        <v>642</v>
      </c>
      <c r="G18" s="6">
        <v>18.85</v>
      </c>
      <c r="H18" s="46">
        <v>100</v>
      </c>
      <c r="I18" s="6">
        <v>0</v>
      </c>
      <c r="J18" s="47">
        <v>93.5</v>
      </c>
      <c r="K18" s="6">
        <v>1539</v>
      </c>
      <c r="L18" s="47">
        <v>99.3</v>
      </c>
      <c r="M18" s="6">
        <v>1.8</v>
      </c>
      <c r="N18" s="49">
        <v>2.46</v>
      </c>
      <c r="O18" s="49">
        <v>26.892</v>
      </c>
      <c r="P18" s="6">
        <v>1626</v>
      </c>
      <c r="Q18" s="6">
        <v>72.2</v>
      </c>
      <c r="R18" s="6">
        <v>195.1</v>
      </c>
      <c r="S18" s="6">
        <v>655</v>
      </c>
      <c r="T18" s="6">
        <v>1522</v>
      </c>
      <c r="U18" s="6">
        <v>67.55</v>
      </c>
      <c r="V18" s="6">
        <v>1344</v>
      </c>
      <c r="W18" s="6">
        <v>-9.89</v>
      </c>
      <c r="X18" s="6">
        <v>2110</v>
      </c>
      <c r="Y18" s="45">
        <v>1.265</v>
      </c>
    </row>
    <row r="19" spans="1:25" ht="12.75">
      <c r="A19" s="6">
        <v>2008</v>
      </c>
      <c r="B19" s="11">
        <v>39523</v>
      </c>
      <c r="C19" s="6">
        <v>26.44</v>
      </c>
      <c r="D19" s="6">
        <v>1422</v>
      </c>
      <c r="E19" s="6">
        <v>15.37</v>
      </c>
      <c r="F19" s="6">
        <v>541</v>
      </c>
      <c r="G19" s="6">
        <v>19.82</v>
      </c>
      <c r="H19" s="46">
        <v>100</v>
      </c>
      <c r="I19" s="6">
        <v>0</v>
      </c>
      <c r="J19" s="47">
        <v>82.5</v>
      </c>
      <c r="K19" s="6">
        <v>1416</v>
      </c>
      <c r="L19" s="47">
        <v>97.2</v>
      </c>
      <c r="M19" s="6">
        <v>15.9</v>
      </c>
      <c r="N19" s="45">
        <v>1.216</v>
      </c>
      <c r="O19" s="49">
        <v>26.892</v>
      </c>
      <c r="P19" s="6">
        <v>1542</v>
      </c>
      <c r="Q19" s="6">
        <v>324.3</v>
      </c>
      <c r="R19" s="6">
        <v>254.8</v>
      </c>
      <c r="S19" s="6">
        <v>1038</v>
      </c>
      <c r="T19" s="6">
        <v>1356</v>
      </c>
      <c r="U19" s="6">
        <v>58.23</v>
      </c>
      <c r="V19" s="6">
        <v>824</v>
      </c>
      <c r="W19" s="6">
        <v>-15.34</v>
      </c>
      <c r="X19" s="6">
        <v>653</v>
      </c>
      <c r="Y19" s="45">
        <v>2.041</v>
      </c>
    </row>
    <row r="20" spans="1:25" ht="12.75">
      <c r="A20" s="6">
        <v>2008</v>
      </c>
      <c r="B20" s="11">
        <v>39524</v>
      </c>
      <c r="C20" s="6">
        <v>22.87</v>
      </c>
      <c r="D20" s="6">
        <v>1508</v>
      </c>
      <c r="E20" s="6">
        <v>15.46</v>
      </c>
      <c r="F20" s="6">
        <v>2212</v>
      </c>
      <c r="G20" s="6">
        <v>19.11</v>
      </c>
      <c r="H20" s="46">
        <v>100</v>
      </c>
      <c r="I20" s="6">
        <v>0</v>
      </c>
      <c r="J20" s="47">
        <v>93.1</v>
      </c>
      <c r="K20" s="6">
        <v>1537</v>
      </c>
      <c r="L20" s="47">
        <v>99.5</v>
      </c>
      <c r="M20" s="6">
        <v>2.8</v>
      </c>
      <c r="N20" s="45">
        <v>1.705</v>
      </c>
      <c r="O20" s="49">
        <v>22.32</v>
      </c>
      <c r="P20" s="6">
        <v>1640</v>
      </c>
      <c r="Q20" s="6">
        <v>47.13</v>
      </c>
      <c r="R20" s="46">
        <v>204</v>
      </c>
      <c r="S20" s="6">
        <v>471.2</v>
      </c>
      <c r="T20" s="6">
        <v>1506</v>
      </c>
      <c r="U20" s="6">
        <v>57.75</v>
      </c>
      <c r="V20" s="6">
        <v>1920</v>
      </c>
      <c r="W20" s="6">
        <v>-11.88</v>
      </c>
      <c r="X20" s="6">
        <v>713</v>
      </c>
      <c r="Y20" s="45">
        <v>1.461</v>
      </c>
    </row>
    <row r="21" spans="1:25" ht="12.75">
      <c r="A21" s="6">
        <v>2008</v>
      </c>
      <c r="B21" s="11">
        <v>39525</v>
      </c>
      <c r="C21" s="6">
        <v>28.73</v>
      </c>
      <c r="D21" s="6">
        <v>1600</v>
      </c>
      <c r="E21" s="6">
        <v>15.45</v>
      </c>
      <c r="F21" s="6">
        <v>244</v>
      </c>
      <c r="G21" s="6">
        <v>20.49</v>
      </c>
      <c r="H21" s="46">
        <v>100</v>
      </c>
      <c r="I21" s="6">
        <v>0</v>
      </c>
      <c r="J21" s="47">
        <v>78.3</v>
      </c>
      <c r="K21" s="6">
        <v>1559</v>
      </c>
      <c r="L21" s="47">
        <v>93.9</v>
      </c>
      <c r="M21" s="6">
        <v>6.1</v>
      </c>
      <c r="N21" s="45">
        <v>1.707</v>
      </c>
      <c r="O21" s="45">
        <v>20.97</v>
      </c>
      <c r="P21" s="6">
        <v>1912</v>
      </c>
      <c r="Q21" s="6">
        <v>291.1</v>
      </c>
      <c r="R21" s="6">
        <v>296.9</v>
      </c>
      <c r="S21" s="46">
        <v>725</v>
      </c>
      <c r="T21" s="6">
        <v>1351</v>
      </c>
      <c r="U21" s="6">
        <v>106.4</v>
      </c>
      <c r="V21" s="6">
        <v>1941</v>
      </c>
      <c r="W21" s="44">
        <v>-0.6882</v>
      </c>
      <c r="X21" s="6">
        <v>853</v>
      </c>
      <c r="Y21" s="45">
        <v>2.436</v>
      </c>
    </row>
    <row r="22" spans="1:25" ht="12.75">
      <c r="A22" s="6">
        <v>2008</v>
      </c>
      <c r="B22" s="11">
        <v>39526</v>
      </c>
      <c r="C22" s="6">
        <v>31.18</v>
      </c>
      <c r="D22" s="6">
        <v>1612</v>
      </c>
      <c r="E22" s="6">
        <v>15.93</v>
      </c>
      <c r="F22" s="6">
        <v>504</v>
      </c>
      <c r="G22" s="6">
        <v>22.41</v>
      </c>
      <c r="H22" s="46">
        <v>100</v>
      </c>
      <c r="I22" s="6">
        <v>0</v>
      </c>
      <c r="J22" s="6">
        <v>62.27</v>
      </c>
      <c r="K22" s="6">
        <v>1612</v>
      </c>
      <c r="L22" s="6">
        <v>88.3</v>
      </c>
      <c r="M22" s="6">
        <v>0.1</v>
      </c>
      <c r="N22" s="45">
        <v>1.007</v>
      </c>
      <c r="O22" s="49">
        <v>21.78</v>
      </c>
      <c r="P22" s="6">
        <v>1103</v>
      </c>
      <c r="Q22" s="6">
        <v>58.36</v>
      </c>
      <c r="R22" s="6">
        <v>469.3</v>
      </c>
      <c r="S22" s="46">
        <v>859</v>
      </c>
      <c r="T22" s="6">
        <v>1241</v>
      </c>
      <c r="U22" s="6">
        <v>121.3</v>
      </c>
      <c r="V22" s="6">
        <v>620</v>
      </c>
      <c r="W22" s="6">
        <v>-12.49</v>
      </c>
      <c r="X22" s="6">
        <v>707</v>
      </c>
      <c r="Y22" s="45">
        <v>3.738</v>
      </c>
    </row>
    <row r="23" spans="1:25" ht="12.75">
      <c r="A23" s="6">
        <v>2008</v>
      </c>
      <c r="B23" s="11">
        <v>39527</v>
      </c>
      <c r="C23" s="6">
        <v>30.46</v>
      </c>
      <c r="D23" s="6">
        <v>1412</v>
      </c>
      <c r="E23" s="6">
        <v>16.63</v>
      </c>
      <c r="F23" s="6">
        <v>1927</v>
      </c>
      <c r="G23" s="6">
        <v>22.25</v>
      </c>
      <c r="H23" s="46">
        <v>100</v>
      </c>
      <c r="I23" s="6">
        <v>237</v>
      </c>
      <c r="J23" s="6">
        <v>67.64</v>
      </c>
      <c r="K23" s="6">
        <v>1411</v>
      </c>
      <c r="L23" s="47">
        <v>90.2</v>
      </c>
      <c r="M23" s="6">
        <v>30.3</v>
      </c>
      <c r="N23" s="54">
        <v>1144</v>
      </c>
      <c r="O23" s="6">
        <v>40.392</v>
      </c>
      <c r="P23" s="6">
        <v>1821</v>
      </c>
      <c r="Q23" s="6">
        <v>353.9</v>
      </c>
      <c r="R23" s="6">
        <v>417.6</v>
      </c>
      <c r="S23" s="46">
        <v>922</v>
      </c>
      <c r="T23" s="6">
        <v>1156</v>
      </c>
      <c r="U23" s="6">
        <v>128.5</v>
      </c>
      <c r="V23" s="6">
        <v>1659</v>
      </c>
      <c r="W23" s="6">
        <v>-50.58</v>
      </c>
      <c r="X23" s="6">
        <v>1906</v>
      </c>
      <c r="Y23" s="45">
        <v>3.513</v>
      </c>
    </row>
    <row r="24" spans="1:25" ht="12.75">
      <c r="A24" s="6">
        <v>2008</v>
      </c>
      <c r="B24" s="11">
        <v>39528</v>
      </c>
      <c r="C24" s="6">
        <v>30.61</v>
      </c>
      <c r="D24" s="6">
        <v>1509</v>
      </c>
      <c r="E24" s="6">
        <v>17.73</v>
      </c>
      <c r="F24" s="6">
        <v>30</v>
      </c>
      <c r="G24" s="6">
        <v>21.97</v>
      </c>
      <c r="H24" s="46">
        <v>100</v>
      </c>
      <c r="I24" s="6">
        <v>0</v>
      </c>
      <c r="J24" s="6">
        <v>65.45</v>
      </c>
      <c r="K24" s="6">
        <v>1521</v>
      </c>
      <c r="L24" s="47">
        <v>93.7</v>
      </c>
      <c r="M24" s="6">
        <v>11.6</v>
      </c>
      <c r="N24" s="6">
        <v>0.866</v>
      </c>
      <c r="O24" s="45">
        <v>20.43</v>
      </c>
      <c r="P24" s="6">
        <v>1710</v>
      </c>
      <c r="Q24" s="6">
        <v>341.3</v>
      </c>
      <c r="R24" s="6">
        <v>390.7</v>
      </c>
      <c r="S24" s="46">
        <v>946</v>
      </c>
      <c r="T24" s="6">
        <v>1209</v>
      </c>
      <c r="U24" s="6">
        <v>155.6</v>
      </c>
      <c r="V24" s="6">
        <v>1446</v>
      </c>
      <c r="W24" s="6">
        <v>-65.87</v>
      </c>
      <c r="X24" s="6">
        <v>940</v>
      </c>
      <c r="Y24" s="45">
        <v>3.266</v>
      </c>
    </row>
    <row r="25" spans="1:25" ht="12.75">
      <c r="A25" s="6">
        <v>2008</v>
      </c>
      <c r="B25" s="11">
        <v>39529</v>
      </c>
      <c r="C25" s="6">
        <v>29.29</v>
      </c>
      <c r="D25" s="6">
        <v>1605</v>
      </c>
      <c r="E25" s="47">
        <v>17.4</v>
      </c>
      <c r="F25" s="6">
        <v>739</v>
      </c>
      <c r="G25" s="6">
        <v>22.34</v>
      </c>
      <c r="H25" s="46">
        <v>100</v>
      </c>
      <c r="I25" s="6">
        <v>0</v>
      </c>
      <c r="J25" s="47">
        <v>73.4</v>
      </c>
      <c r="K25" s="6">
        <v>1543</v>
      </c>
      <c r="L25" s="47">
        <v>92.6</v>
      </c>
      <c r="M25" s="6">
        <v>9.1</v>
      </c>
      <c r="N25" s="54">
        <v>1427</v>
      </c>
      <c r="O25" s="49">
        <v>19.62</v>
      </c>
      <c r="P25" s="6">
        <v>1419</v>
      </c>
      <c r="Q25" s="46">
        <v>257</v>
      </c>
      <c r="R25" s="6">
        <v>425.1</v>
      </c>
      <c r="S25" s="46">
        <v>1088</v>
      </c>
      <c r="T25" s="6">
        <v>1251</v>
      </c>
      <c r="U25" s="6">
        <v>226.6</v>
      </c>
      <c r="V25" s="6">
        <v>1440</v>
      </c>
      <c r="W25" s="54">
        <v>-6385</v>
      </c>
      <c r="X25" s="6">
        <v>920</v>
      </c>
      <c r="Y25" s="45">
        <v>3.438</v>
      </c>
    </row>
    <row r="26" spans="1:26" ht="12.75">
      <c r="A26" s="6">
        <v>2008</v>
      </c>
      <c r="B26" s="11">
        <v>39530</v>
      </c>
      <c r="C26" s="6">
        <v>30.54</v>
      </c>
      <c r="D26" s="6">
        <v>1556</v>
      </c>
      <c r="E26" s="6">
        <v>17.16</v>
      </c>
      <c r="F26" s="6">
        <v>440</v>
      </c>
      <c r="G26" s="6">
        <v>23.04</v>
      </c>
      <c r="H26" s="46">
        <v>100</v>
      </c>
      <c r="I26" s="6">
        <v>0</v>
      </c>
      <c r="J26" s="47">
        <v>70.3</v>
      </c>
      <c r="K26" s="6">
        <v>1645</v>
      </c>
      <c r="L26" s="47">
        <v>90.3</v>
      </c>
      <c r="M26" s="6">
        <v>0</v>
      </c>
      <c r="N26" s="6">
        <v>0.549</v>
      </c>
      <c r="O26" s="49">
        <v>17.46</v>
      </c>
      <c r="P26" s="6">
        <v>322</v>
      </c>
      <c r="Q26" s="6">
        <v>204.1</v>
      </c>
      <c r="R26" s="6">
        <v>399.3</v>
      </c>
      <c r="S26" s="46">
        <v>865</v>
      </c>
      <c r="T26" s="6">
        <v>1238</v>
      </c>
      <c r="U26" s="6">
        <v>135.1</v>
      </c>
      <c r="V26" s="6">
        <v>1407</v>
      </c>
      <c r="W26" s="6">
        <v>-8.44</v>
      </c>
      <c r="X26" s="6">
        <v>2121</v>
      </c>
      <c r="Y26" s="45">
        <v>3.347</v>
      </c>
      <c r="Z26" s="17">
        <v>28.5</v>
      </c>
    </row>
    <row r="27" spans="1:25" ht="12.75">
      <c r="A27" s="6">
        <v>2008</v>
      </c>
      <c r="B27" s="11">
        <v>39531</v>
      </c>
      <c r="C27" s="6">
        <v>31.27</v>
      </c>
      <c r="D27" s="6">
        <v>1524</v>
      </c>
      <c r="E27" s="6">
        <v>16.92</v>
      </c>
      <c r="F27" s="6">
        <v>623</v>
      </c>
      <c r="G27" s="6">
        <v>23.63</v>
      </c>
      <c r="H27" s="46">
        <v>100</v>
      </c>
      <c r="I27" s="6">
        <v>3</v>
      </c>
      <c r="J27" s="47">
        <v>63.5</v>
      </c>
      <c r="K27" s="6">
        <v>1526</v>
      </c>
      <c r="L27" s="47">
        <v>88</v>
      </c>
      <c r="M27" s="6">
        <v>0</v>
      </c>
      <c r="N27" s="6">
        <v>0.691</v>
      </c>
      <c r="O27" s="45">
        <v>16.11</v>
      </c>
      <c r="P27" s="6">
        <v>1651</v>
      </c>
      <c r="Q27" s="6">
        <v>175.5</v>
      </c>
      <c r="R27" s="6">
        <v>463.3</v>
      </c>
      <c r="S27" s="46">
        <v>871</v>
      </c>
      <c r="T27" s="6">
        <v>1203</v>
      </c>
      <c r="U27" s="6">
        <v>122.8</v>
      </c>
      <c r="V27" s="6">
        <v>949</v>
      </c>
      <c r="W27" s="6">
        <v>-19.21</v>
      </c>
      <c r="X27" s="6">
        <v>702</v>
      </c>
      <c r="Y27" s="45">
        <v>3.966</v>
      </c>
    </row>
    <row r="28" spans="1:25" ht="12.75">
      <c r="A28" s="6">
        <v>2008</v>
      </c>
      <c r="B28" s="11">
        <v>39532</v>
      </c>
      <c r="C28" s="6">
        <v>31.34</v>
      </c>
      <c r="D28" s="6">
        <v>1536</v>
      </c>
      <c r="E28" s="6">
        <v>17.55</v>
      </c>
      <c r="F28" s="6">
        <v>509</v>
      </c>
      <c r="G28" s="6">
        <v>23.59</v>
      </c>
      <c r="H28" s="46">
        <v>100</v>
      </c>
      <c r="I28" s="6">
        <v>240</v>
      </c>
      <c r="J28" s="6">
        <v>64.35</v>
      </c>
      <c r="K28" s="6">
        <v>1529</v>
      </c>
      <c r="L28" s="47">
        <v>88.3</v>
      </c>
      <c r="M28" s="6">
        <v>0</v>
      </c>
      <c r="N28" s="45">
        <v>1.662</v>
      </c>
      <c r="O28" s="49">
        <v>16.92</v>
      </c>
      <c r="P28" s="6">
        <v>1643</v>
      </c>
      <c r="Q28" s="6">
        <v>130.1</v>
      </c>
      <c r="R28" s="6">
        <v>470.7</v>
      </c>
      <c r="S28" s="46">
        <v>850</v>
      </c>
      <c r="T28" s="6">
        <v>1249</v>
      </c>
      <c r="U28" s="6">
        <v>127.2</v>
      </c>
      <c r="V28" s="6">
        <v>1342</v>
      </c>
      <c r="W28" s="6">
        <v>-17.72</v>
      </c>
      <c r="X28" s="6">
        <v>643</v>
      </c>
      <c r="Y28" s="45">
        <v>3.977</v>
      </c>
    </row>
    <row r="29" spans="1:25" ht="12.75">
      <c r="A29" s="6">
        <v>2008</v>
      </c>
      <c r="B29" s="11">
        <v>39533</v>
      </c>
      <c r="C29" s="6">
        <v>31.19</v>
      </c>
      <c r="D29" s="6">
        <v>1633</v>
      </c>
      <c r="E29" s="6">
        <v>16.91</v>
      </c>
      <c r="F29" s="6">
        <v>613</v>
      </c>
      <c r="G29" s="6">
        <v>22.96</v>
      </c>
      <c r="H29" s="46">
        <v>100</v>
      </c>
      <c r="I29" s="6">
        <v>241</v>
      </c>
      <c r="J29" s="6">
        <v>68.35</v>
      </c>
      <c r="K29" s="6">
        <v>1537</v>
      </c>
      <c r="L29" s="47">
        <v>90.3</v>
      </c>
      <c r="M29" s="46">
        <v>1</v>
      </c>
      <c r="N29" s="45">
        <v>2.099</v>
      </c>
      <c r="O29" s="49">
        <v>29.052</v>
      </c>
      <c r="P29" s="6">
        <v>1909</v>
      </c>
      <c r="Q29" s="6">
        <v>90.4</v>
      </c>
      <c r="R29" s="6">
        <v>444.7</v>
      </c>
      <c r="S29" s="46">
        <v>879</v>
      </c>
      <c r="T29" s="6">
        <v>1213</v>
      </c>
      <c r="U29" s="6">
        <v>92.4</v>
      </c>
      <c r="V29" s="6">
        <v>1012</v>
      </c>
      <c r="W29" s="6">
        <v>-15.75</v>
      </c>
      <c r="X29" s="6">
        <v>2359</v>
      </c>
      <c r="Y29" s="45">
        <v>3.641</v>
      </c>
    </row>
    <row r="30" spans="1:25" ht="12.75">
      <c r="A30" s="6">
        <v>2008</v>
      </c>
      <c r="B30" s="11">
        <v>39534</v>
      </c>
      <c r="C30" s="6">
        <v>30.43</v>
      </c>
      <c r="D30" s="6">
        <v>1632</v>
      </c>
      <c r="E30" s="6">
        <v>15.78</v>
      </c>
      <c r="F30" s="6">
        <v>423</v>
      </c>
      <c r="G30" s="47">
        <v>22.4</v>
      </c>
      <c r="H30" s="46">
        <v>100</v>
      </c>
      <c r="I30" s="6">
        <v>0</v>
      </c>
      <c r="J30" s="47">
        <v>68.2</v>
      </c>
      <c r="K30" s="6">
        <v>1627</v>
      </c>
      <c r="L30" s="47">
        <v>89.3</v>
      </c>
      <c r="M30" s="6">
        <v>0</v>
      </c>
      <c r="N30" s="6">
        <v>0.791</v>
      </c>
      <c r="O30" s="45">
        <v>17.19</v>
      </c>
      <c r="P30" s="6">
        <v>1148</v>
      </c>
      <c r="Q30" s="6">
        <v>343.3</v>
      </c>
      <c r="R30" s="6">
        <v>462.1</v>
      </c>
      <c r="S30" s="46">
        <v>806</v>
      </c>
      <c r="T30" s="6">
        <v>1203</v>
      </c>
      <c r="U30" s="6">
        <v>121.6</v>
      </c>
      <c r="V30" s="6">
        <v>1201</v>
      </c>
      <c r="W30" s="6">
        <v>-175.3</v>
      </c>
      <c r="X30" s="6">
        <v>1409</v>
      </c>
      <c r="Y30" s="45">
        <v>3.794</v>
      </c>
    </row>
    <row r="31" spans="1:25" ht="12.75">
      <c r="A31" s="6">
        <v>2008</v>
      </c>
      <c r="B31" s="11">
        <v>39535</v>
      </c>
      <c r="C31" s="6">
        <v>31.35</v>
      </c>
      <c r="D31" s="6">
        <v>1458</v>
      </c>
      <c r="E31" s="6">
        <v>16.42</v>
      </c>
      <c r="F31" s="6">
        <v>619</v>
      </c>
      <c r="G31" s="6">
        <v>23.36</v>
      </c>
      <c r="H31" s="46">
        <v>100</v>
      </c>
      <c r="I31" s="6">
        <v>4</v>
      </c>
      <c r="J31" s="6">
        <v>58.39</v>
      </c>
      <c r="K31" s="6">
        <v>1446</v>
      </c>
      <c r="L31" s="47">
        <v>84.2</v>
      </c>
      <c r="M31" s="6">
        <v>0</v>
      </c>
      <c r="N31" s="6">
        <v>0.744</v>
      </c>
      <c r="O31" s="49">
        <v>16.11</v>
      </c>
      <c r="P31" s="6">
        <v>1233</v>
      </c>
      <c r="Q31" s="6">
        <v>9.55</v>
      </c>
      <c r="R31" s="6">
        <v>471.2</v>
      </c>
      <c r="S31" s="46">
        <v>786</v>
      </c>
      <c r="T31" s="6">
        <v>1222</v>
      </c>
      <c r="U31" s="6">
        <v>144.6</v>
      </c>
      <c r="V31" s="6">
        <v>1139</v>
      </c>
      <c r="W31" s="6">
        <v>-215.7</v>
      </c>
      <c r="X31" s="6">
        <v>1305</v>
      </c>
      <c r="Y31" s="45">
        <v>4.002</v>
      </c>
    </row>
    <row r="32" spans="1:25" ht="12.75">
      <c r="A32" s="6">
        <v>2008</v>
      </c>
      <c r="B32" s="11">
        <v>39536</v>
      </c>
      <c r="C32" s="47">
        <v>31.1</v>
      </c>
      <c r="D32" s="6">
        <v>1405</v>
      </c>
      <c r="E32" s="6">
        <v>16.35</v>
      </c>
      <c r="F32" s="6">
        <v>608</v>
      </c>
      <c r="G32" s="6">
        <v>23.52</v>
      </c>
      <c r="H32" s="46">
        <v>100</v>
      </c>
      <c r="I32" s="6">
        <v>613</v>
      </c>
      <c r="J32" s="6">
        <v>57.94</v>
      </c>
      <c r="K32" s="6">
        <v>1442</v>
      </c>
      <c r="L32" s="47">
        <v>80.8</v>
      </c>
      <c r="M32" s="6">
        <v>0</v>
      </c>
      <c r="N32" s="45">
        <v>1.441</v>
      </c>
      <c r="O32" s="49">
        <v>21.51</v>
      </c>
      <c r="P32" s="6">
        <v>2316</v>
      </c>
      <c r="Q32" s="6">
        <v>113.6</v>
      </c>
      <c r="R32" s="6">
        <v>461.8</v>
      </c>
      <c r="S32" s="6">
        <v>686.2</v>
      </c>
      <c r="T32" s="6">
        <v>1227</v>
      </c>
      <c r="U32" s="46">
        <v>148</v>
      </c>
      <c r="V32" s="6">
        <v>822</v>
      </c>
      <c r="W32" s="6">
        <v>-200.5</v>
      </c>
      <c r="X32" s="6">
        <v>1346</v>
      </c>
      <c r="Y32" s="45">
        <v>4.019</v>
      </c>
    </row>
    <row r="33" spans="1:25" ht="12.75">
      <c r="A33" s="6">
        <v>2008</v>
      </c>
      <c r="B33" s="11">
        <v>39537</v>
      </c>
      <c r="C33" s="6">
        <v>30.28</v>
      </c>
      <c r="D33" s="6">
        <v>1441</v>
      </c>
      <c r="E33" s="6">
        <v>16.27</v>
      </c>
      <c r="F33" s="6">
        <v>629</v>
      </c>
      <c r="G33" s="6">
        <v>22.35</v>
      </c>
      <c r="H33" s="47">
        <v>98.3</v>
      </c>
      <c r="I33" s="6">
        <v>633</v>
      </c>
      <c r="J33" s="6">
        <v>63.56</v>
      </c>
      <c r="K33" s="6">
        <v>1634</v>
      </c>
      <c r="L33" s="47">
        <v>84.1</v>
      </c>
      <c r="M33" s="6">
        <v>0</v>
      </c>
      <c r="N33" s="45">
        <v>2.671</v>
      </c>
      <c r="O33" s="49">
        <v>25.272</v>
      </c>
      <c r="P33" s="6">
        <v>209</v>
      </c>
      <c r="Q33" s="6">
        <v>97.2</v>
      </c>
      <c r="R33" s="6">
        <v>478.7</v>
      </c>
      <c r="S33" s="46">
        <v>649</v>
      </c>
      <c r="T33" s="6">
        <v>1223</v>
      </c>
      <c r="U33" s="6">
        <v>52.07</v>
      </c>
      <c r="V33" s="6">
        <v>1436</v>
      </c>
      <c r="W33" s="46">
        <v>-82</v>
      </c>
      <c r="X33" s="6">
        <v>2355</v>
      </c>
      <c r="Y33" s="45">
        <v>3.885</v>
      </c>
    </row>
    <row r="34" spans="1:26" ht="12.75">
      <c r="A34" s="6">
        <v>2008</v>
      </c>
      <c r="B34" s="11">
        <v>39538</v>
      </c>
      <c r="C34" s="47">
        <v>30.2</v>
      </c>
      <c r="D34" s="6">
        <v>1442</v>
      </c>
      <c r="E34" s="6">
        <v>15.28</v>
      </c>
      <c r="F34" s="6">
        <v>637</v>
      </c>
      <c r="G34" s="6">
        <v>21.99</v>
      </c>
      <c r="H34" s="46">
        <v>100</v>
      </c>
      <c r="I34" s="6">
        <v>636</v>
      </c>
      <c r="J34" s="6">
        <v>66.73</v>
      </c>
      <c r="K34" s="6">
        <v>1623</v>
      </c>
      <c r="L34" s="47">
        <v>84.8</v>
      </c>
      <c r="M34" s="6">
        <v>0</v>
      </c>
      <c r="N34" s="6">
        <v>2.04</v>
      </c>
      <c r="O34" s="45">
        <v>23.67</v>
      </c>
      <c r="P34" s="6">
        <v>838</v>
      </c>
      <c r="Q34" s="6">
        <v>100.7</v>
      </c>
      <c r="R34" s="6">
        <v>464.8</v>
      </c>
      <c r="S34" s="6">
        <v>826</v>
      </c>
      <c r="T34" s="6">
        <v>1306</v>
      </c>
      <c r="U34" s="6">
        <v>26.89</v>
      </c>
      <c r="V34" s="6">
        <v>1243</v>
      </c>
      <c r="W34" s="6">
        <v>-88.6</v>
      </c>
      <c r="X34" s="6">
        <v>511</v>
      </c>
      <c r="Y34" s="45">
        <v>3.739</v>
      </c>
      <c r="Z34" s="32"/>
    </row>
    <row r="35" spans="3:25" ht="12.75">
      <c r="C35" s="51">
        <f>AVERAGE(C4:C34)</f>
        <v>29.64387096774193</v>
      </c>
      <c r="D35" s="43"/>
      <c r="E35" s="51">
        <f>AVERAGE(E4:E34)</f>
        <v>17.635806451612904</v>
      </c>
      <c r="F35" s="43"/>
      <c r="G35" s="51">
        <f>AVERAGE(G4:G34)</f>
        <v>23.002741935483872</v>
      </c>
      <c r="H35" s="51">
        <f>AVERAGE(H4:H34)</f>
        <v>99.3967741935484</v>
      </c>
      <c r="I35" s="43"/>
      <c r="J35" s="51">
        <f>AVERAGE(J4:J34)</f>
        <v>67.36806451612902</v>
      </c>
      <c r="K35" s="43"/>
      <c r="L35" s="51">
        <f>AVERAGE(L4:L34)</f>
        <v>87.58967741935486</v>
      </c>
      <c r="M35" s="52">
        <f>SUM(M4:M34)</f>
        <v>182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52">
        <f>SUM(Y4:Y34)</f>
        <v>105.16940000000001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A2">
      <selection activeCell="H33" sqref="H3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39539</v>
      </c>
      <c r="C4" s="6">
        <v>31.16</v>
      </c>
      <c r="D4" s="6">
        <v>1541</v>
      </c>
      <c r="E4" s="47">
        <v>15.3</v>
      </c>
      <c r="F4" s="6">
        <v>527</v>
      </c>
      <c r="G4" s="6">
        <v>22.77</v>
      </c>
      <c r="H4" s="46">
        <v>100</v>
      </c>
      <c r="I4" s="6">
        <v>426</v>
      </c>
      <c r="J4" s="6">
        <v>65.12</v>
      </c>
      <c r="K4" s="6">
        <v>1539</v>
      </c>
      <c r="L4" s="47">
        <v>86</v>
      </c>
      <c r="M4" s="6">
        <v>0</v>
      </c>
      <c r="N4" s="6">
        <v>0.795</v>
      </c>
      <c r="O4" s="45">
        <v>23.67</v>
      </c>
      <c r="P4" s="6">
        <v>1028</v>
      </c>
      <c r="Q4" s="46">
        <v>0</v>
      </c>
      <c r="R4" s="6">
        <v>461.6</v>
      </c>
      <c r="S4" s="46">
        <v>795</v>
      </c>
      <c r="T4" s="6">
        <v>1258</v>
      </c>
      <c r="U4" s="6">
        <v>32.71</v>
      </c>
      <c r="V4" s="6">
        <v>1342</v>
      </c>
      <c r="W4" s="47">
        <v>-76.3</v>
      </c>
      <c r="X4" s="6">
        <v>2311</v>
      </c>
      <c r="Y4" s="45">
        <v>3.805</v>
      </c>
    </row>
    <row r="5" spans="1:25" ht="12.75">
      <c r="A5" s="6">
        <v>2008</v>
      </c>
      <c r="B5" s="11">
        <v>39540</v>
      </c>
      <c r="C5" s="6">
        <v>24.58</v>
      </c>
      <c r="D5" s="6">
        <v>1515</v>
      </c>
      <c r="E5" s="6">
        <v>17.56</v>
      </c>
      <c r="F5" s="6">
        <v>532</v>
      </c>
      <c r="G5" s="6">
        <v>21.12</v>
      </c>
      <c r="H5" s="46">
        <v>100</v>
      </c>
      <c r="I5" s="6">
        <v>110</v>
      </c>
      <c r="J5" s="47">
        <v>91</v>
      </c>
      <c r="K5" s="6">
        <v>1514</v>
      </c>
      <c r="L5" s="47">
        <v>97.6</v>
      </c>
      <c r="M5" s="6">
        <v>1.4</v>
      </c>
      <c r="N5" s="6">
        <v>0.475</v>
      </c>
      <c r="O5" s="45">
        <v>10.71</v>
      </c>
      <c r="P5" s="6">
        <v>1618</v>
      </c>
      <c r="Q5" s="6">
        <v>38.69</v>
      </c>
      <c r="R5" s="6">
        <v>151.5</v>
      </c>
      <c r="S5" s="6">
        <v>301.7</v>
      </c>
      <c r="T5" s="6">
        <v>1458</v>
      </c>
      <c r="U5" s="6">
        <v>50.82</v>
      </c>
      <c r="V5" s="6">
        <v>1511</v>
      </c>
      <c r="W5" s="47">
        <v>-74.1</v>
      </c>
      <c r="X5" s="6">
        <v>48</v>
      </c>
      <c r="Y5" s="45">
        <v>1.233</v>
      </c>
    </row>
    <row r="6" spans="1:25" ht="12.75">
      <c r="A6" s="6">
        <v>2008</v>
      </c>
      <c r="B6" s="11">
        <v>39541</v>
      </c>
      <c r="C6" s="6">
        <v>26.04</v>
      </c>
      <c r="D6" s="6">
        <v>1123</v>
      </c>
      <c r="E6" s="6">
        <v>18.05</v>
      </c>
      <c r="F6" s="6">
        <v>617</v>
      </c>
      <c r="G6" s="6">
        <v>21.54</v>
      </c>
      <c r="H6" s="46">
        <v>100</v>
      </c>
      <c r="I6" s="6">
        <v>0</v>
      </c>
      <c r="J6" s="47">
        <v>84.3</v>
      </c>
      <c r="K6" s="6">
        <v>1354</v>
      </c>
      <c r="L6" s="47">
        <v>96.8</v>
      </c>
      <c r="M6" s="6">
        <v>1.4</v>
      </c>
      <c r="N6" s="6">
        <v>0.505</v>
      </c>
      <c r="O6" s="49">
        <v>11.52</v>
      </c>
      <c r="P6" s="6">
        <v>1448</v>
      </c>
      <c r="Q6" s="6">
        <v>229.5</v>
      </c>
      <c r="R6" s="6">
        <v>183.4</v>
      </c>
      <c r="S6" s="6">
        <v>315.9</v>
      </c>
      <c r="T6" s="6">
        <v>1030</v>
      </c>
      <c r="U6" s="6">
        <v>122.8</v>
      </c>
      <c r="V6" s="6">
        <v>1020</v>
      </c>
      <c r="W6" s="6">
        <v>-19.75</v>
      </c>
      <c r="X6" s="6">
        <v>649</v>
      </c>
      <c r="Y6" s="45">
        <v>1.566</v>
      </c>
    </row>
    <row r="7" spans="1:25" ht="12.75">
      <c r="A7" s="6">
        <v>2008</v>
      </c>
      <c r="B7" s="11">
        <v>39542</v>
      </c>
      <c r="C7" s="6">
        <v>26.37</v>
      </c>
      <c r="D7" s="6">
        <v>1547</v>
      </c>
      <c r="E7" s="6">
        <v>17.78</v>
      </c>
      <c r="F7" s="6">
        <v>620</v>
      </c>
      <c r="G7" s="6">
        <v>21.44</v>
      </c>
      <c r="H7" s="46">
        <v>100</v>
      </c>
      <c r="I7" s="6">
        <v>0</v>
      </c>
      <c r="J7" s="47">
        <v>81.5</v>
      </c>
      <c r="K7" s="6">
        <v>1557</v>
      </c>
      <c r="L7" s="47">
        <v>96.4</v>
      </c>
      <c r="M7" s="6">
        <v>0.3</v>
      </c>
      <c r="N7" s="45">
        <v>1.357</v>
      </c>
      <c r="O7" s="45">
        <v>15.03</v>
      </c>
      <c r="P7" s="6">
        <v>1503</v>
      </c>
      <c r="Q7" s="6">
        <v>84.4</v>
      </c>
      <c r="R7" s="6">
        <v>192.3</v>
      </c>
      <c r="S7" s="6">
        <v>614.2</v>
      </c>
      <c r="T7" s="6">
        <v>1441</v>
      </c>
      <c r="U7" s="6">
        <v>128.2</v>
      </c>
      <c r="V7" s="6">
        <v>1209</v>
      </c>
      <c r="W7" s="6">
        <v>-45.03</v>
      </c>
      <c r="X7" s="6">
        <v>2359</v>
      </c>
      <c r="Y7" s="45">
        <v>1.548</v>
      </c>
    </row>
    <row r="8" spans="1:25" ht="12.75">
      <c r="A8" s="6">
        <v>2008</v>
      </c>
      <c r="B8" s="11">
        <v>39543</v>
      </c>
      <c r="C8" s="6">
        <v>29.06</v>
      </c>
      <c r="D8" s="6">
        <v>1507</v>
      </c>
      <c r="E8" s="6">
        <v>16.34</v>
      </c>
      <c r="F8" s="6">
        <v>638</v>
      </c>
      <c r="G8" s="6">
        <v>22.22</v>
      </c>
      <c r="H8" s="46">
        <v>100</v>
      </c>
      <c r="I8" s="6">
        <v>0</v>
      </c>
      <c r="J8" s="47">
        <v>73.4</v>
      </c>
      <c r="K8" s="6">
        <v>1509</v>
      </c>
      <c r="L8" s="47">
        <v>91.3</v>
      </c>
      <c r="M8" s="6">
        <v>0</v>
      </c>
      <c r="N8" s="45">
        <v>2.163</v>
      </c>
      <c r="O8" s="45">
        <v>20.7</v>
      </c>
      <c r="P8" s="6">
        <v>2323</v>
      </c>
      <c r="Q8" s="6">
        <v>103.3</v>
      </c>
      <c r="R8" s="6">
        <v>360.4</v>
      </c>
      <c r="S8" s="46">
        <v>974</v>
      </c>
      <c r="T8" s="6">
        <v>1236</v>
      </c>
      <c r="U8" s="6">
        <v>16.31</v>
      </c>
      <c r="V8" s="6">
        <v>1403</v>
      </c>
      <c r="W8" s="47">
        <v>-156.5</v>
      </c>
      <c r="X8" s="6">
        <v>2358</v>
      </c>
      <c r="Y8" s="45">
        <v>2.773</v>
      </c>
    </row>
    <row r="9" spans="1:25" ht="12.75">
      <c r="A9" s="6">
        <v>2008</v>
      </c>
      <c r="B9" s="11">
        <v>39544</v>
      </c>
      <c r="C9" s="6">
        <v>27.42</v>
      </c>
      <c r="D9" s="6">
        <v>1228</v>
      </c>
      <c r="E9" s="6">
        <v>17.39</v>
      </c>
      <c r="F9" s="6">
        <v>459</v>
      </c>
      <c r="G9" s="6">
        <v>21.26</v>
      </c>
      <c r="H9" s="46">
        <v>100</v>
      </c>
      <c r="I9" s="6">
        <v>431</v>
      </c>
      <c r="J9" s="47">
        <v>82</v>
      </c>
      <c r="K9" s="6">
        <v>1121</v>
      </c>
      <c r="L9" s="47">
        <v>96.3</v>
      </c>
      <c r="M9" s="6">
        <v>25.2</v>
      </c>
      <c r="N9" s="45">
        <v>2.065</v>
      </c>
      <c r="O9" s="45">
        <v>20.43</v>
      </c>
      <c r="P9" s="6">
        <v>930</v>
      </c>
      <c r="Q9" s="46">
        <v>63.05</v>
      </c>
      <c r="R9" s="6">
        <v>259.9</v>
      </c>
      <c r="S9" s="6">
        <v>647.2</v>
      </c>
      <c r="T9" s="6">
        <v>1230</v>
      </c>
      <c r="U9" s="46">
        <v>198</v>
      </c>
      <c r="V9" s="6">
        <v>2353</v>
      </c>
      <c r="W9" s="47">
        <v>-175.7</v>
      </c>
      <c r="X9" s="6">
        <v>233</v>
      </c>
      <c r="Y9" s="45">
        <v>1.977</v>
      </c>
    </row>
    <row r="10" spans="1:25" ht="12.75">
      <c r="A10" s="6">
        <v>2008</v>
      </c>
      <c r="B10" s="11">
        <v>39545</v>
      </c>
      <c r="C10" s="6">
        <v>28.48</v>
      </c>
      <c r="D10" s="6">
        <v>1334</v>
      </c>
      <c r="E10" s="6">
        <v>18.11</v>
      </c>
      <c r="F10" s="6">
        <v>614</v>
      </c>
      <c r="G10" s="6">
        <v>21.93</v>
      </c>
      <c r="H10" s="46">
        <v>100</v>
      </c>
      <c r="I10" s="6">
        <v>0</v>
      </c>
      <c r="J10" s="47">
        <v>82</v>
      </c>
      <c r="K10" s="6">
        <v>1341</v>
      </c>
      <c r="L10" s="47">
        <v>97.8</v>
      </c>
      <c r="M10" s="6">
        <v>0.5</v>
      </c>
      <c r="N10" s="45">
        <v>1.025</v>
      </c>
      <c r="O10" s="49">
        <v>15.3</v>
      </c>
      <c r="P10" s="6">
        <v>1413</v>
      </c>
      <c r="Q10" s="46">
        <v>321</v>
      </c>
      <c r="R10" s="6">
        <v>248.1</v>
      </c>
      <c r="S10" s="46">
        <v>938</v>
      </c>
      <c r="T10" s="6">
        <v>1252</v>
      </c>
      <c r="U10" s="46">
        <v>261</v>
      </c>
      <c r="V10" s="6">
        <v>2040</v>
      </c>
      <c r="W10" s="6">
        <v>-180.37</v>
      </c>
      <c r="X10" s="6">
        <v>752</v>
      </c>
      <c r="Y10" s="45">
        <v>2.013</v>
      </c>
    </row>
    <row r="11" spans="1:25" ht="12.75">
      <c r="A11" s="6">
        <v>2008</v>
      </c>
      <c r="B11" s="11">
        <v>39546</v>
      </c>
      <c r="C11" s="6">
        <v>29.61</v>
      </c>
      <c r="D11" s="6">
        <v>1601</v>
      </c>
      <c r="E11" s="6">
        <v>18.36</v>
      </c>
      <c r="F11" s="6">
        <v>613</v>
      </c>
      <c r="G11" s="6">
        <v>22.54</v>
      </c>
      <c r="H11" s="46">
        <v>100</v>
      </c>
      <c r="I11" s="6">
        <v>0</v>
      </c>
      <c r="J11" s="47">
        <v>76.6</v>
      </c>
      <c r="K11" s="6">
        <v>1604</v>
      </c>
      <c r="L11" s="47">
        <v>95.9</v>
      </c>
      <c r="M11" s="46">
        <v>13</v>
      </c>
      <c r="N11" s="45">
        <v>1.277</v>
      </c>
      <c r="O11" s="45">
        <v>22.59</v>
      </c>
      <c r="P11" s="6">
        <v>1955</v>
      </c>
      <c r="Q11" s="6">
        <v>238.5</v>
      </c>
      <c r="R11" s="6">
        <v>268.9</v>
      </c>
      <c r="S11" s="46">
        <v>780</v>
      </c>
      <c r="T11" s="6">
        <v>1352</v>
      </c>
      <c r="U11" s="6">
        <v>260.9</v>
      </c>
      <c r="V11" s="6">
        <v>1021</v>
      </c>
      <c r="W11" s="6">
        <v>-163.52</v>
      </c>
      <c r="X11" s="6">
        <v>913</v>
      </c>
      <c r="Y11" s="45">
        <v>2.159</v>
      </c>
    </row>
    <row r="12" spans="1:25" ht="12.75">
      <c r="A12" s="6">
        <v>2008</v>
      </c>
      <c r="B12" s="11">
        <v>39547</v>
      </c>
      <c r="C12" s="6">
        <v>31.59</v>
      </c>
      <c r="D12" s="6">
        <v>1550</v>
      </c>
      <c r="E12" s="6">
        <v>18.28</v>
      </c>
      <c r="F12" s="6">
        <v>210</v>
      </c>
      <c r="G12" s="6">
        <v>24.19</v>
      </c>
      <c r="H12" s="46">
        <v>100</v>
      </c>
      <c r="I12" s="6">
        <v>0</v>
      </c>
      <c r="J12" s="47">
        <v>71.5</v>
      </c>
      <c r="K12" s="6">
        <v>1530</v>
      </c>
      <c r="L12" s="47">
        <v>91.4</v>
      </c>
      <c r="M12" s="6">
        <v>0.1</v>
      </c>
      <c r="N12" s="49">
        <v>1.29</v>
      </c>
      <c r="O12" s="45">
        <v>19.89</v>
      </c>
      <c r="P12" s="6">
        <v>1140</v>
      </c>
      <c r="Q12" s="6">
        <v>294.5</v>
      </c>
      <c r="R12" s="6">
        <v>417.7</v>
      </c>
      <c r="S12" s="46">
        <v>833</v>
      </c>
      <c r="T12" s="6">
        <v>1302</v>
      </c>
      <c r="U12" s="6">
        <v>260.5</v>
      </c>
      <c r="V12" s="6">
        <v>1926</v>
      </c>
      <c r="W12" s="6">
        <v>-110.13</v>
      </c>
      <c r="X12" s="6">
        <v>735</v>
      </c>
      <c r="Y12" s="45">
        <v>3.419</v>
      </c>
    </row>
    <row r="13" spans="1:25" ht="12.75">
      <c r="A13" s="6">
        <v>2008</v>
      </c>
      <c r="B13" s="11">
        <v>39548</v>
      </c>
      <c r="C13" s="6">
        <v>31.18</v>
      </c>
      <c r="D13" s="6">
        <v>1613</v>
      </c>
      <c r="E13" s="6">
        <v>18.93</v>
      </c>
      <c r="F13" s="6">
        <v>419</v>
      </c>
      <c r="G13" s="6">
        <v>24.64</v>
      </c>
      <c r="H13" s="46">
        <v>100</v>
      </c>
      <c r="I13" s="6">
        <v>0</v>
      </c>
      <c r="J13" s="47">
        <v>71.4</v>
      </c>
      <c r="K13" s="6">
        <v>1615</v>
      </c>
      <c r="L13" s="47">
        <v>90.1</v>
      </c>
      <c r="M13" s="6">
        <v>0</v>
      </c>
      <c r="N13" s="45">
        <v>1.43</v>
      </c>
      <c r="O13" s="45">
        <v>17.19</v>
      </c>
      <c r="P13" s="6">
        <v>2204</v>
      </c>
      <c r="Q13" s="46">
        <v>106</v>
      </c>
      <c r="R13" s="6">
        <v>377.5</v>
      </c>
      <c r="S13" s="46">
        <v>706</v>
      </c>
      <c r="T13" s="6">
        <v>1340</v>
      </c>
      <c r="U13" s="6">
        <v>260.7</v>
      </c>
      <c r="V13" s="6">
        <v>844</v>
      </c>
      <c r="W13" s="6">
        <v>-6999</v>
      </c>
      <c r="X13" s="6">
        <v>844</v>
      </c>
      <c r="Y13" s="45">
        <v>3.206</v>
      </c>
    </row>
    <row r="14" spans="1:26" ht="12.75">
      <c r="A14" s="6">
        <v>2008</v>
      </c>
      <c r="B14" s="11">
        <v>39549</v>
      </c>
      <c r="C14" s="6">
        <v>32.73</v>
      </c>
      <c r="D14" s="6">
        <v>1407</v>
      </c>
      <c r="E14" s="6">
        <v>17.23</v>
      </c>
      <c r="F14" s="6">
        <v>627</v>
      </c>
      <c r="G14" s="6">
        <v>24.42</v>
      </c>
      <c r="H14" s="46">
        <v>100</v>
      </c>
      <c r="I14" s="6">
        <v>135</v>
      </c>
      <c r="J14" s="6">
        <v>64.54</v>
      </c>
      <c r="K14" s="6">
        <v>1619</v>
      </c>
      <c r="L14" s="47">
        <v>87.9</v>
      </c>
      <c r="M14" s="6">
        <v>0</v>
      </c>
      <c r="N14" s="45">
        <v>1.003</v>
      </c>
      <c r="O14" s="49">
        <v>19.08</v>
      </c>
      <c r="P14" s="6">
        <v>1625</v>
      </c>
      <c r="Q14" s="6">
        <v>135.2</v>
      </c>
      <c r="R14" s="6">
        <v>430.1</v>
      </c>
      <c r="S14" s="46">
        <v>716</v>
      </c>
      <c r="T14" s="6">
        <v>1223</v>
      </c>
      <c r="U14" s="6">
        <v>260.8</v>
      </c>
      <c r="V14" s="6">
        <v>1052</v>
      </c>
      <c r="W14" s="6">
        <v>-6999</v>
      </c>
      <c r="X14" s="6">
        <v>604</v>
      </c>
      <c r="Y14" s="45">
        <v>3.737</v>
      </c>
      <c r="Z14" s="16"/>
    </row>
    <row r="15" spans="1:25" ht="12.75">
      <c r="A15" s="6">
        <v>2008</v>
      </c>
      <c r="B15" s="11">
        <v>39550</v>
      </c>
      <c r="C15" s="6">
        <v>32.48</v>
      </c>
      <c r="D15" s="6">
        <v>1455</v>
      </c>
      <c r="E15" s="6">
        <v>17.23</v>
      </c>
      <c r="F15" s="6">
        <v>636</v>
      </c>
      <c r="G15" s="6">
        <v>23.52</v>
      </c>
      <c r="H15" s="46">
        <v>100</v>
      </c>
      <c r="I15" s="6">
        <v>3</v>
      </c>
      <c r="J15" s="6">
        <v>65.91</v>
      </c>
      <c r="K15" s="6">
        <v>1456</v>
      </c>
      <c r="L15" s="47">
        <v>90.6</v>
      </c>
      <c r="M15" s="6">
        <v>1.3</v>
      </c>
      <c r="N15" s="45">
        <v>1.818</v>
      </c>
      <c r="O15" s="49">
        <v>37.152</v>
      </c>
      <c r="P15" s="6">
        <v>1852</v>
      </c>
      <c r="Q15" s="6">
        <v>90.6</v>
      </c>
      <c r="R15" s="6">
        <v>421.8</v>
      </c>
      <c r="S15" s="46">
        <v>739</v>
      </c>
      <c r="T15" s="6">
        <v>1252</v>
      </c>
      <c r="U15" s="6">
        <v>259.7</v>
      </c>
      <c r="V15" s="6">
        <v>1407</v>
      </c>
      <c r="W15" s="6">
        <v>-6999</v>
      </c>
      <c r="X15" s="6">
        <v>0</v>
      </c>
      <c r="Y15" s="45">
        <v>3.676</v>
      </c>
    </row>
    <row r="16" spans="1:25" ht="12.75">
      <c r="A16" s="6">
        <v>2008</v>
      </c>
      <c r="B16" s="11">
        <v>39551</v>
      </c>
      <c r="C16" s="6">
        <v>31.99</v>
      </c>
      <c r="D16" s="6">
        <v>1456</v>
      </c>
      <c r="E16" s="47">
        <v>16.9</v>
      </c>
      <c r="F16" s="6">
        <v>526</v>
      </c>
      <c r="G16" s="6">
        <v>23.18</v>
      </c>
      <c r="H16" s="46">
        <v>100</v>
      </c>
      <c r="I16" s="6">
        <v>0</v>
      </c>
      <c r="J16" s="6">
        <v>66.78</v>
      </c>
      <c r="K16" s="6">
        <v>1431</v>
      </c>
      <c r="L16" s="47">
        <v>88.6</v>
      </c>
      <c r="M16" s="6">
        <v>0.3</v>
      </c>
      <c r="N16" s="45">
        <v>1.655</v>
      </c>
      <c r="O16" s="49">
        <v>23.94</v>
      </c>
      <c r="P16" s="6">
        <v>1602</v>
      </c>
      <c r="Q16" s="6">
        <v>233.8</v>
      </c>
      <c r="R16" s="6">
        <v>409.1</v>
      </c>
      <c r="S16" s="6">
        <v>696.5</v>
      </c>
      <c r="T16" s="6">
        <v>1246</v>
      </c>
      <c r="U16" s="6">
        <v>141.9</v>
      </c>
      <c r="V16" s="6">
        <v>1532</v>
      </c>
      <c r="W16" s="6">
        <v>-6999</v>
      </c>
      <c r="X16" s="6">
        <v>0</v>
      </c>
      <c r="Y16" s="45">
        <v>3.443</v>
      </c>
    </row>
    <row r="17" spans="1:25" ht="12.75">
      <c r="A17" s="6">
        <v>2008</v>
      </c>
      <c r="B17" s="11">
        <v>39552</v>
      </c>
      <c r="C17" s="6">
        <v>28.51</v>
      </c>
      <c r="D17" s="6">
        <v>1404</v>
      </c>
      <c r="E17" s="6">
        <v>18.21</v>
      </c>
      <c r="F17" s="6">
        <v>2359</v>
      </c>
      <c r="G17" s="6">
        <v>21.34</v>
      </c>
      <c r="H17" s="46">
        <v>100</v>
      </c>
      <c r="I17" s="6">
        <v>226</v>
      </c>
      <c r="J17" s="47">
        <v>82.8</v>
      </c>
      <c r="K17" s="6">
        <v>1408</v>
      </c>
      <c r="L17" s="47">
        <v>98.5</v>
      </c>
      <c r="M17" s="6">
        <v>19.7</v>
      </c>
      <c r="N17" s="45">
        <v>1.312</v>
      </c>
      <c r="O17" s="49">
        <v>30.672</v>
      </c>
      <c r="P17" s="6">
        <v>1413</v>
      </c>
      <c r="Q17" s="6">
        <v>104.6</v>
      </c>
      <c r="R17" s="6">
        <v>203.8</v>
      </c>
      <c r="S17" s="46">
        <v>813</v>
      </c>
      <c r="T17" s="6">
        <v>1138</v>
      </c>
      <c r="U17" s="6">
        <v>156.1</v>
      </c>
      <c r="V17" s="6">
        <v>1415</v>
      </c>
      <c r="W17" s="6">
        <v>-6999</v>
      </c>
      <c r="X17" s="6">
        <v>0</v>
      </c>
      <c r="Y17" s="45">
        <v>1.531</v>
      </c>
    </row>
    <row r="18" spans="1:25" ht="12.75">
      <c r="A18" s="6">
        <v>2008</v>
      </c>
      <c r="B18" s="11">
        <v>39553</v>
      </c>
      <c r="C18" s="6">
        <v>26.68</v>
      </c>
      <c r="D18" s="6">
        <v>1500</v>
      </c>
      <c r="E18" s="6">
        <v>17.78</v>
      </c>
      <c r="F18" s="6">
        <v>2339</v>
      </c>
      <c r="G18" s="6">
        <v>21.31</v>
      </c>
      <c r="H18" s="46">
        <v>100</v>
      </c>
      <c r="I18" s="6">
        <v>0</v>
      </c>
      <c r="J18" s="47">
        <v>84</v>
      </c>
      <c r="K18" s="6">
        <v>1544</v>
      </c>
      <c r="L18" s="47">
        <v>97.9</v>
      </c>
      <c r="M18" s="6">
        <v>0.1</v>
      </c>
      <c r="N18" s="45">
        <v>1.329</v>
      </c>
      <c r="O18" s="45">
        <v>16.11</v>
      </c>
      <c r="P18" s="6">
        <v>2225</v>
      </c>
      <c r="Q18" s="6">
        <v>81.9</v>
      </c>
      <c r="R18" s="6">
        <v>247.2</v>
      </c>
      <c r="S18" s="46">
        <v>890</v>
      </c>
      <c r="T18" s="6">
        <v>1137</v>
      </c>
      <c r="U18" s="6">
        <v>261.3</v>
      </c>
      <c r="V18" s="6">
        <v>1825</v>
      </c>
      <c r="W18" s="6">
        <v>-6999</v>
      </c>
      <c r="X18" s="6">
        <v>0</v>
      </c>
      <c r="Y18" s="45">
        <v>1.874</v>
      </c>
    </row>
    <row r="19" spans="1:25" ht="12.75">
      <c r="A19" s="6">
        <v>2008</v>
      </c>
      <c r="B19" s="11">
        <v>39554</v>
      </c>
      <c r="C19" s="47">
        <v>31</v>
      </c>
      <c r="D19" s="6">
        <v>1548</v>
      </c>
      <c r="E19" s="6">
        <v>16.42</v>
      </c>
      <c r="F19" s="6">
        <v>221</v>
      </c>
      <c r="G19" s="6">
        <v>22.55</v>
      </c>
      <c r="H19" s="46">
        <v>100</v>
      </c>
      <c r="I19" s="6">
        <v>0</v>
      </c>
      <c r="J19" s="47">
        <v>67.6</v>
      </c>
      <c r="K19" s="6">
        <v>1429</v>
      </c>
      <c r="L19" s="47">
        <v>91.7</v>
      </c>
      <c r="M19" s="6">
        <v>0</v>
      </c>
      <c r="N19" s="45">
        <v>2.022</v>
      </c>
      <c r="O19" s="49">
        <v>19.08</v>
      </c>
      <c r="P19" s="6">
        <v>1927</v>
      </c>
      <c r="Q19" s="46">
        <v>72</v>
      </c>
      <c r="R19" s="6">
        <v>419.1</v>
      </c>
      <c r="S19" s="46">
        <v>703</v>
      </c>
      <c r="T19" s="6">
        <v>1300</v>
      </c>
      <c r="U19" s="6">
        <v>261.4</v>
      </c>
      <c r="V19" s="6">
        <v>1231</v>
      </c>
      <c r="W19" s="6">
        <v>-6999</v>
      </c>
      <c r="X19" s="6">
        <v>1032</v>
      </c>
      <c r="Y19" s="45">
        <v>3.385</v>
      </c>
    </row>
    <row r="20" spans="1:25" ht="12.75">
      <c r="A20" s="6">
        <v>2008</v>
      </c>
      <c r="B20" s="11">
        <v>39555</v>
      </c>
      <c r="C20" s="6">
        <v>30.19</v>
      </c>
      <c r="D20" s="6">
        <v>1530</v>
      </c>
      <c r="E20" s="6">
        <v>17.24</v>
      </c>
      <c r="F20" s="6">
        <v>555</v>
      </c>
      <c r="G20" s="6">
        <v>22.98</v>
      </c>
      <c r="H20" s="46">
        <v>100</v>
      </c>
      <c r="I20" s="6">
        <v>0</v>
      </c>
      <c r="J20" s="47">
        <v>73.1</v>
      </c>
      <c r="K20" s="6">
        <v>1547</v>
      </c>
      <c r="L20" s="47">
        <v>92.5</v>
      </c>
      <c r="M20" s="6">
        <v>0</v>
      </c>
      <c r="N20" s="6">
        <v>0.907</v>
      </c>
      <c r="O20" s="45">
        <v>17.19</v>
      </c>
      <c r="P20" s="6">
        <v>2116</v>
      </c>
      <c r="Q20" s="46">
        <v>121</v>
      </c>
      <c r="R20" s="6">
        <v>301.5</v>
      </c>
      <c r="S20" s="46">
        <v>789</v>
      </c>
      <c r="T20" s="6">
        <v>1137</v>
      </c>
      <c r="U20" s="6">
        <v>200.3</v>
      </c>
      <c r="V20" s="6">
        <v>1411</v>
      </c>
      <c r="W20" s="6">
        <v>-6999</v>
      </c>
      <c r="X20" s="6">
        <v>1002</v>
      </c>
      <c r="Y20" s="45">
        <v>2.436</v>
      </c>
    </row>
    <row r="21" spans="1:25" ht="12.75">
      <c r="A21" s="6">
        <v>2008</v>
      </c>
      <c r="B21" s="11">
        <v>39556</v>
      </c>
      <c r="C21" s="47">
        <v>29.7</v>
      </c>
      <c r="D21" s="6">
        <v>1511</v>
      </c>
      <c r="E21" s="6">
        <v>16.68</v>
      </c>
      <c r="F21" s="6">
        <v>617</v>
      </c>
      <c r="G21" s="6">
        <v>22.47</v>
      </c>
      <c r="H21" s="46">
        <v>100</v>
      </c>
      <c r="I21" s="6">
        <v>527</v>
      </c>
      <c r="J21" s="6">
        <v>65.11</v>
      </c>
      <c r="K21" s="6">
        <v>1557</v>
      </c>
      <c r="L21" s="47">
        <v>88.5</v>
      </c>
      <c r="M21" s="6">
        <v>0</v>
      </c>
      <c r="N21" s="45">
        <v>2.188</v>
      </c>
      <c r="O21" s="49">
        <v>18.54</v>
      </c>
      <c r="P21" s="6">
        <v>2240</v>
      </c>
      <c r="Q21" s="6">
        <v>98.1</v>
      </c>
      <c r="R21" s="6">
        <v>344.2</v>
      </c>
      <c r="S21" s="46">
        <v>710</v>
      </c>
      <c r="T21" s="6">
        <v>1223</v>
      </c>
      <c r="U21" s="6">
        <v>260.4</v>
      </c>
      <c r="V21" s="6">
        <v>1427</v>
      </c>
      <c r="W21" s="6">
        <v>-6999</v>
      </c>
      <c r="X21" s="6">
        <v>1250</v>
      </c>
      <c r="Y21" s="45">
        <v>2.769</v>
      </c>
    </row>
    <row r="22" spans="1:25" ht="12.75">
      <c r="A22" s="6">
        <v>2008</v>
      </c>
      <c r="B22" s="11">
        <v>39557</v>
      </c>
      <c r="C22" s="6">
        <v>24.18</v>
      </c>
      <c r="D22" s="6">
        <v>1118</v>
      </c>
      <c r="E22" s="6">
        <v>16.02</v>
      </c>
      <c r="F22" s="6">
        <v>504</v>
      </c>
      <c r="G22" s="47">
        <v>19.3</v>
      </c>
      <c r="H22" s="46">
        <v>100</v>
      </c>
      <c r="I22" s="6">
        <v>447</v>
      </c>
      <c r="J22" s="47">
        <v>88.1</v>
      </c>
      <c r="K22" s="6">
        <v>1122</v>
      </c>
      <c r="L22" s="47">
        <v>97.7</v>
      </c>
      <c r="M22" s="6">
        <v>9.3</v>
      </c>
      <c r="N22" s="45">
        <v>2.442</v>
      </c>
      <c r="O22" s="49">
        <v>25.56</v>
      </c>
      <c r="P22" s="6">
        <v>1456</v>
      </c>
      <c r="Q22" s="6">
        <v>188.4</v>
      </c>
      <c r="R22" s="6">
        <v>111.8</v>
      </c>
      <c r="S22" s="6">
        <v>456.9</v>
      </c>
      <c r="T22" s="6">
        <v>947</v>
      </c>
      <c r="U22" s="46">
        <v>230</v>
      </c>
      <c r="V22" s="6">
        <v>829</v>
      </c>
      <c r="W22" s="46">
        <v>-219</v>
      </c>
      <c r="X22" s="6">
        <v>1813</v>
      </c>
      <c r="Y22" s="6">
        <v>0.744</v>
      </c>
    </row>
    <row r="23" spans="1:25" ht="12.75">
      <c r="A23" s="6">
        <v>2008</v>
      </c>
      <c r="B23" s="11">
        <v>39558</v>
      </c>
      <c r="C23" s="6">
        <v>23.67</v>
      </c>
      <c r="D23" s="6">
        <v>1618</v>
      </c>
      <c r="E23" s="6">
        <v>16.66</v>
      </c>
      <c r="F23" s="6">
        <v>339</v>
      </c>
      <c r="G23" s="6">
        <v>19.39</v>
      </c>
      <c r="H23" s="46">
        <v>100</v>
      </c>
      <c r="I23" s="6">
        <v>0</v>
      </c>
      <c r="J23" s="47">
        <v>95.6</v>
      </c>
      <c r="K23" s="6">
        <v>1627</v>
      </c>
      <c r="L23" s="47">
        <v>99.7</v>
      </c>
      <c r="M23" s="6">
        <v>9.3</v>
      </c>
      <c r="N23" s="45">
        <v>1.247</v>
      </c>
      <c r="O23" s="49">
        <v>19.89</v>
      </c>
      <c r="P23" s="6">
        <v>1105</v>
      </c>
      <c r="Q23" s="6">
        <v>344.2</v>
      </c>
      <c r="R23" s="6">
        <v>137.5</v>
      </c>
      <c r="S23" s="6">
        <v>362.2</v>
      </c>
      <c r="T23" s="6">
        <v>1616</v>
      </c>
      <c r="U23" s="6">
        <v>260.8</v>
      </c>
      <c r="V23" s="6">
        <v>831</v>
      </c>
      <c r="W23" s="6">
        <v>-6999</v>
      </c>
      <c r="X23" s="6">
        <v>831</v>
      </c>
      <c r="Y23" s="6">
        <v>0.958</v>
      </c>
    </row>
    <row r="24" spans="1:25" ht="12.75">
      <c r="A24" s="6">
        <v>2008</v>
      </c>
      <c r="B24" s="11">
        <v>39559</v>
      </c>
      <c r="C24" s="6">
        <v>24.97</v>
      </c>
      <c r="D24" s="6">
        <v>1217</v>
      </c>
      <c r="E24" s="6">
        <v>16.26</v>
      </c>
      <c r="F24" s="6">
        <v>604</v>
      </c>
      <c r="G24" s="47">
        <v>19.5</v>
      </c>
      <c r="H24" s="46">
        <v>100</v>
      </c>
      <c r="I24" s="6">
        <v>0</v>
      </c>
      <c r="J24" s="47">
        <v>92.6</v>
      </c>
      <c r="K24" s="6">
        <v>1220</v>
      </c>
      <c r="L24" s="47">
        <v>99.3</v>
      </c>
      <c r="M24" s="6">
        <v>8.7</v>
      </c>
      <c r="N24" s="6">
        <v>0.999</v>
      </c>
      <c r="O24" s="49">
        <v>22.86</v>
      </c>
      <c r="P24" s="6">
        <v>1458</v>
      </c>
      <c r="Q24" s="6">
        <v>270.7</v>
      </c>
      <c r="R24" s="6">
        <v>122.4</v>
      </c>
      <c r="S24" s="6">
        <v>436.2</v>
      </c>
      <c r="T24" s="6">
        <v>1113</v>
      </c>
      <c r="U24" s="46">
        <v>261</v>
      </c>
      <c r="V24" s="6">
        <v>1549</v>
      </c>
      <c r="W24" s="6">
        <v>-6999</v>
      </c>
      <c r="X24" s="6">
        <v>916</v>
      </c>
      <c r="Y24" s="6">
        <v>0.903</v>
      </c>
    </row>
    <row r="25" spans="1:25" ht="12.75">
      <c r="A25" s="6">
        <v>2008</v>
      </c>
      <c r="B25" s="11">
        <v>39560</v>
      </c>
      <c r="C25" s="6">
        <v>28.64</v>
      </c>
      <c r="D25" s="6">
        <v>1406</v>
      </c>
      <c r="E25" s="6">
        <v>15.71</v>
      </c>
      <c r="F25" s="6">
        <v>2343</v>
      </c>
      <c r="G25" s="47">
        <v>20.9</v>
      </c>
      <c r="H25" s="46">
        <v>100</v>
      </c>
      <c r="I25" s="6">
        <v>0</v>
      </c>
      <c r="J25" s="47">
        <v>74.1</v>
      </c>
      <c r="K25" s="6">
        <v>1434</v>
      </c>
      <c r="L25" s="47">
        <v>94.7</v>
      </c>
      <c r="M25" s="6">
        <v>4.7</v>
      </c>
      <c r="N25" s="45">
        <v>1.019</v>
      </c>
      <c r="O25" s="45">
        <v>16.65</v>
      </c>
      <c r="P25" s="6">
        <v>2029</v>
      </c>
      <c r="Q25" s="6">
        <v>272.4</v>
      </c>
      <c r="R25" s="6">
        <v>351.9</v>
      </c>
      <c r="S25" s="46">
        <v>874</v>
      </c>
      <c r="T25" s="6">
        <v>1215</v>
      </c>
      <c r="U25" s="6">
        <v>260.5</v>
      </c>
      <c r="V25" s="6">
        <v>1603</v>
      </c>
      <c r="W25" s="6">
        <v>-6999</v>
      </c>
      <c r="X25" s="6">
        <v>914</v>
      </c>
      <c r="Y25" s="45">
        <v>2.818</v>
      </c>
    </row>
    <row r="26" spans="1:26" ht="12.75">
      <c r="A26" s="6">
        <v>2008</v>
      </c>
      <c r="B26" s="11">
        <v>39561</v>
      </c>
      <c r="C26" s="6">
        <v>28.48</v>
      </c>
      <c r="D26" s="6">
        <v>1400</v>
      </c>
      <c r="E26" s="6">
        <v>15.14</v>
      </c>
      <c r="F26" s="6">
        <v>624</v>
      </c>
      <c r="G26" s="6">
        <v>21.12</v>
      </c>
      <c r="H26" s="46">
        <v>100</v>
      </c>
      <c r="I26" s="6">
        <v>0</v>
      </c>
      <c r="J26" s="47">
        <v>71.5</v>
      </c>
      <c r="K26" s="6">
        <v>1402</v>
      </c>
      <c r="L26" s="47">
        <v>90</v>
      </c>
      <c r="M26" s="6">
        <v>0</v>
      </c>
      <c r="N26" s="6">
        <v>0.717</v>
      </c>
      <c r="O26" s="45">
        <v>16.8675</v>
      </c>
      <c r="P26" s="6">
        <v>1326</v>
      </c>
      <c r="Q26" s="6">
        <v>201.2</v>
      </c>
      <c r="R26" s="6">
        <v>372.8</v>
      </c>
      <c r="S26" s="46">
        <v>829</v>
      </c>
      <c r="T26" s="6">
        <v>1213</v>
      </c>
      <c r="U26" s="6">
        <v>114.6</v>
      </c>
      <c r="V26" s="6">
        <v>1247</v>
      </c>
      <c r="W26" s="6">
        <v>-6999</v>
      </c>
      <c r="X26" s="6">
        <v>147</v>
      </c>
      <c r="Y26" s="45">
        <v>2.929</v>
      </c>
      <c r="Z26" s="17"/>
    </row>
    <row r="27" spans="1:25" ht="12.75">
      <c r="A27" s="6">
        <v>2008</v>
      </c>
      <c r="B27" s="11">
        <v>39562</v>
      </c>
      <c r="C27" s="6">
        <v>28.55</v>
      </c>
      <c r="D27" s="6">
        <v>1532</v>
      </c>
      <c r="E27" s="6">
        <v>13.53</v>
      </c>
      <c r="F27" s="6">
        <v>638</v>
      </c>
      <c r="G27" s="6">
        <v>20.97</v>
      </c>
      <c r="H27" s="46">
        <v>100</v>
      </c>
      <c r="I27" s="6">
        <v>8</v>
      </c>
      <c r="J27" s="6">
        <v>63.65</v>
      </c>
      <c r="K27" s="6">
        <v>1547</v>
      </c>
      <c r="L27" s="47">
        <v>86.1</v>
      </c>
      <c r="M27" s="6">
        <v>0</v>
      </c>
      <c r="N27" s="6">
        <v>0.824</v>
      </c>
      <c r="O27" s="45">
        <v>22.05</v>
      </c>
      <c r="P27" s="6">
        <v>1341</v>
      </c>
      <c r="Q27" s="6">
        <v>207.2</v>
      </c>
      <c r="R27" s="6">
        <v>403.6</v>
      </c>
      <c r="S27" s="6">
        <v>689.4</v>
      </c>
      <c r="T27" s="6">
        <v>1300</v>
      </c>
      <c r="U27" s="6">
        <v>168.2</v>
      </c>
      <c r="V27" s="6">
        <v>717</v>
      </c>
      <c r="W27" s="6">
        <v>-6999</v>
      </c>
      <c r="X27" s="6">
        <v>0</v>
      </c>
      <c r="Y27" s="45">
        <v>3.269</v>
      </c>
    </row>
    <row r="28" spans="1:25" ht="12.75">
      <c r="A28" s="6">
        <v>2008</v>
      </c>
      <c r="B28" s="11">
        <v>39563</v>
      </c>
      <c r="C28" s="6">
        <v>28.24</v>
      </c>
      <c r="D28" s="6">
        <v>1404</v>
      </c>
      <c r="E28" s="6">
        <v>13.22</v>
      </c>
      <c r="F28" s="6">
        <v>620</v>
      </c>
      <c r="G28" s="6">
        <v>20.32</v>
      </c>
      <c r="H28" s="46">
        <v>100</v>
      </c>
      <c r="I28" s="6">
        <v>146</v>
      </c>
      <c r="J28" s="6">
        <v>62.57</v>
      </c>
      <c r="K28" s="6">
        <v>1636</v>
      </c>
      <c r="L28" s="47">
        <v>85.5</v>
      </c>
      <c r="M28" s="6">
        <v>0</v>
      </c>
      <c r="N28" s="49">
        <v>0.68</v>
      </c>
      <c r="O28" s="49">
        <v>21.24</v>
      </c>
      <c r="P28" s="6">
        <v>1352</v>
      </c>
      <c r="Q28" s="6">
        <v>249.7</v>
      </c>
      <c r="R28" s="46">
        <v>392</v>
      </c>
      <c r="S28" s="46">
        <v>746</v>
      </c>
      <c r="T28" s="6">
        <v>1150</v>
      </c>
      <c r="U28" s="6">
        <v>92.1</v>
      </c>
      <c r="V28" s="6">
        <v>719</v>
      </c>
      <c r="W28" s="6">
        <v>-6999</v>
      </c>
      <c r="X28" s="6">
        <v>0</v>
      </c>
      <c r="Y28" s="49">
        <v>3.2</v>
      </c>
    </row>
    <row r="29" spans="1:25" ht="12.75">
      <c r="A29" s="6">
        <v>2008</v>
      </c>
      <c r="B29" s="11">
        <v>39564</v>
      </c>
      <c r="C29" s="47">
        <v>28.9</v>
      </c>
      <c r="D29" s="6">
        <v>1517</v>
      </c>
      <c r="E29" s="6">
        <v>12.56</v>
      </c>
      <c r="F29" s="6">
        <v>509</v>
      </c>
      <c r="G29" s="6">
        <v>20.44</v>
      </c>
      <c r="H29" s="46">
        <v>100</v>
      </c>
      <c r="I29" s="6">
        <v>123</v>
      </c>
      <c r="J29" s="6">
        <v>62.09</v>
      </c>
      <c r="K29" s="6">
        <v>1515</v>
      </c>
      <c r="L29" s="47">
        <v>84.7</v>
      </c>
      <c r="M29" s="6">
        <v>0</v>
      </c>
      <c r="N29" s="6">
        <v>0.563</v>
      </c>
      <c r="O29" s="45">
        <v>17.73</v>
      </c>
      <c r="P29" s="6">
        <v>1207</v>
      </c>
      <c r="Q29" s="6">
        <v>251.4</v>
      </c>
      <c r="R29" s="6">
        <v>408.6</v>
      </c>
      <c r="S29" s="46">
        <v>728</v>
      </c>
      <c r="T29" s="6">
        <v>1330</v>
      </c>
      <c r="U29" s="6">
        <v>139.5</v>
      </c>
      <c r="V29" s="6">
        <v>459</v>
      </c>
      <c r="W29" s="6">
        <v>-6999</v>
      </c>
      <c r="X29" s="6">
        <v>1652</v>
      </c>
      <c r="Y29" s="49">
        <v>3.31</v>
      </c>
    </row>
    <row r="30" spans="1:25" ht="12.75">
      <c r="A30" s="6">
        <v>2008</v>
      </c>
      <c r="B30" s="11">
        <v>39565</v>
      </c>
      <c r="C30" s="6">
        <v>31.25</v>
      </c>
      <c r="D30" s="6">
        <v>1647</v>
      </c>
      <c r="E30" s="6">
        <v>12.64</v>
      </c>
      <c r="F30" s="6">
        <v>520</v>
      </c>
      <c r="G30" s="6">
        <v>21.16</v>
      </c>
      <c r="H30" s="46">
        <v>100</v>
      </c>
      <c r="I30" s="6">
        <v>418</v>
      </c>
      <c r="J30" s="47">
        <v>51.8</v>
      </c>
      <c r="K30" s="6">
        <v>1459</v>
      </c>
      <c r="L30" s="47">
        <v>80.9</v>
      </c>
      <c r="M30" s="6">
        <v>0</v>
      </c>
      <c r="N30" s="6">
        <v>0.447</v>
      </c>
      <c r="O30" s="45">
        <v>15.03</v>
      </c>
      <c r="P30" s="6">
        <v>1153</v>
      </c>
      <c r="Q30" s="6">
        <v>7.96</v>
      </c>
      <c r="R30" s="6">
        <v>407.4</v>
      </c>
      <c r="S30" s="6">
        <v>649.9</v>
      </c>
      <c r="T30" s="6">
        <v>1218</v>
      </c>
      <c r="U30" s="6">
        <v>70.2</v>
      </c>
      <c r="V30" s="6">
        <v>745</v>
      </c>
      <c r="W30" s="6">
        <v>-6999</v>
      </c>
      <c r="X30" s="6">
        <v>105</v>
      </c>
      <c r="Y30" s="45">
        <v>3.297</v>
      </c>
    </row>
    <row r="31" spans="1:25" ht="12.75">
      <c r="A31" s="6">
        <v>2008</v>
      </c>
      <c r="B31" s="11">
        <v>39566</v>
      </c>
      <c r="C31" s="6">
        <v>30.61</v>
      </c>
      <c r="D31" s="6">
        <v>1523</v>
      </c>
      <c r="E31" s="47">
        <v>13.3</v>
      </c>
      <c r="F31" s="6">
        <v>633</v>
      </c>
      <c r="G31" s="6">
        <v>21.86</v>
      </c>
      <c r="H31" s="46">
        <v>100</v>
      </c>
      <c r="I31" s="6">
        <v>628</v>
      </c>
      <c r="J31" s="6">
        <v>56.06</v>
      </c>
      <c r="K31" s="6">
        <v>1331</v>
      </c>
      <c r="L31" s="47">
        <v>81.2</v>
      </c>
      <c r="M31" s="6">
        <v>0</v>
      </c>
      <c r="N31" s="6">
        <v>0.584</v>
      </c>
      <c r="O31" s="45">
        <v>17.19</v>
      </c>
      <c r="P31" s="6">
        <v>1525</v>
      </c>
      <c r="Q31" s="6">
        <v>275.5</v>
      </c>
      <c r="R31" s="6">
        <v>396.2</v>
      </c>
      <c r="S31" s="6">
        <v>619.6</v>
      </c>
      <c r="T31" s="6">
        <v>1255</v>
      </c>
      <c r="U31" s="6">
        <v>145.9</v>
      </c>
      <c r="V31" s="6">
        <v>707</v>
      </c>
      <c r="W31" s="6">
        <v>-6999</v>
      </c>
      <c r="X31" s="6">
        <v>1509</v>
      </c>
      <c r="Y31" s="45">
        <v>3.336</v>
      </c>
    </row>
    <row r="32" spans="1:25" ht="12.75">
      <c r="A32" s="6">
        <v>2008</v>
      </c>
      <c r="B32" s="11">
        <v>39567</v>
      </c>
      <c r="C32" s="6">
        <v>31.26</v>
      </c>
      <c r="D32" s="6">
        <v>1414</v>
      </c>
      <c r="E32" s="6">
        <v>15.79</v>
      </c>
      <c r="F32" s="6">
        <v>448</v>
      </c>
      <c r="G32" s="47">
        <v>22.8</v>
      </c>
      <c r="H32" s="46">
        <v>100</v>
      </c>
      <c r="I32" s="6">
        <v>456</v>
      </c>
      <c r="J32" s="6">
        <v>68.36</v>
      </c>
      <c r="K32" s="6">
        <v>1444</v>
      </c>
      <c r="L32" s="47">
        <v>86.9</v>
      </c>
      <c r="M32" s="6">
        <v>1.4</v>
      </c>
      <c r="N32" s="45">
        <v>1.524</v>
      </c>
      <c r="O32" s="49">
        <v>40.14</v>
      </c>
      <c r="P32" s="6">
        <v>1922</v>
      </c>
      <c r="Q32" s="6">
        <v>197.1</v>
      </c>
      <c r="R32" s="6">
        <v>350.7</v>
      </c>
      <c r="S32" s="6">
        <v>658.5</v>
      </c>
      <c r="T32" s="6">
        <v>1314</v>
      </c>
      <c r="U32" s="6">
        <v>75.1</v>
      </c>
      <c r="V32" s="6">
        <v>1703</v>
      </c>
      <c r="W32" s="6">
        <v>-192.2</v>
      </c>
      <c r="X32" s="6">
        <v>1422</v>
      </c>
      <c r="Y32" s="45">
        <v>3.011</v>
      </c>
    </row>
    <row r="33" spans="1:25" ht="12.75">
      <c r="A33" s="6">
        <v>2008</v>
      </c>
      <c r="B33" s="11">
        <v>39568</v>
      </c>
      <c r="C33" s="6">
        <v>26.52</v>
      </c>
      <c r="D33" s="6">
        <v>1429</v>
      </c>
      <c r="E33" s="6">
        <v>16.25</v>
      </c>
      <c r="F33" s="6">
        <v>2359</v>
      </c>
      <c r="G33" s="6">
        <v>21.01</v>
      </c>
      <c r="H33" s="46">
        <v>100</v>
      </c>
      <c r="I33" s="6">
        <v>0</v>
      </c>
      <c r="J33" s="47">
        <v>81.1</v>
      </c>
      <c r="K33" s="6">
        <v>1433</v>
      </c>
      <c r="L33" s="47">
        <v>93.4</v>
      </c>
      <c r="M33" s="6">
        <v>1.6</v>
      </c>
      <c r="N33" s="45">
        <v>2.056</v>
      </c>
      <c r="O33" s="49">
        <v>22.32</v>
      </c>
      <c r="P33" s="6">
        <v>2016</v>
      </c>
      <c r="Q33" s="6">
        <v>92.7</v>
      </c>
      <c r="R33" s="6">
        <v>287.1</v>
      </c>
      <c r="S33" s="46">
        <v>711</v>
      </c>
      <c r="T33" s="6">
        <v>1058</v>
      </c>
      <c r="U33" s="6">
        <v>86.7</v>
      </c>
      <c r="V33" s="6">
        <v>1011</v>
      </c>
      <c r="W33" s="6">
        <v>-230.9</v>
      </c>
      <c r="X33" s="6">
        <v>817</v>
      </c>
      <c r="Y33" s="45">
        <v>2.124</v>
      </c>
    </row>
    <row r="34" spans="3:25" ht="12.75">
      <c r="C34" s="51">
        <f>AVERAGE(C4:C33)</f>
        <v>28.80133333333333</v>
      </c>
      <c r="D34" s="43"/>
      <c r="E34" s="51">
        <f>AVERAGE(E4:E33)</f>
        <v>16.362333333333332</v>
      </c>
      <c r="F34" s="43"/>
      <c r="G34" s="51">
        <f>AVERAGE(G4:G33)</f>
        <v>21.80633333333333</v>
      </c>
      <c r="H34" s="51">
        <f>AVERAGE(H4:H33)</f>
        <v>100</v>
      </c>
      <c r="I34" s="43"/>
      <c r="J34" s="51">
        <f>AVERAGE(J4:J33)</f>
        <v>73.87299999999998</v>
      </c>
      <c r="K34" s="43"/>
      <c r="L34" s="51">
        <f>AVERAGE(L4:L33)</f>
        <v>91.86333333333332</v>
      </c>
      <c r="M34" s="52">
        <f>SUM(M4:M33)</f>
        <v>98.3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52">
        <f>SUM(Y4:Y33)</f>
        <v>76.44899999999998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D2">
      <selection activeCell="Y34" sqref="Y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39569</v>
      </c>
      <c r="C4" s="6">
        <v>24.07</v>
      </c>
      <c r="D4" s="6">
        <v>1400</v>
      </c>
      <c r="E4" s="6">
        <v>14.32</v>
      </c>
      <c r="F4" s="6">
        <v>603</v>
      </c>
      <c r="G4" s="6">
        <v>18.92</v>
      </c>
      <c r="H4" s="6">
        <v>100</v>
      </c>
      <c r="I4" s="6">
        <v>1850</v>
      </c>
      <c r="J4" s="47">
        <v>87.5</v>
      </c>
      <c r="K4" s="6">
        <v>1447</v>
      </c>
      <c r="L4" s="47">
        <v>94.6</v>
      </c>
      <c r="M4" s="6">
        <v>0</v>
      </c>
      <c r="N4" s="45">
        <v>3.179</v>
      </c>
      <c r="O4" s="45">
        <v>23.13</v>
      </c>
      <c r="P4" s="6">
        <v>926</v>
      </c>
      <c r="Q4" s="6">
        <v>89.3</v>
      </c>
      <c r="R4" s="6">
        <v>246.1</v>
      </c>
      <c r="S4" s="46">
        <v>751</v>
      </c>
      <c r="T4" s="6">
        <v>1056</v>
      </c>
      <c r="U4" s="6">
        <v>156.4</v>
      </c>
      <c r="V4" s="6">
        <v>2243</v>
      </c>
      <c r="W4" s="6">
        <v>-6999</v>
      </c>
      <c r="X4" s="6">
        <v>1007</v>
      </c>
      <c r="Y4" s="45">
        <v>1.698</v>
      </c>
    </row>
    <row r="5" spans="1:25" ht="12.75">
      <c r="A5" s="6">
        <v>2008</v>
      </c>
      <c r="B5" s="11">
        <v>39570</v>
      </c>
      <c r="C5" s="6">
        <v>21.65</v>
      </c>
      <c r="D5" s="6">
        <v>1449</v>
      </c>
      <c r="E5" s="6">
        <v>15.12</v>
      </c>
      <c r="F5" s="6">
        <v>2347</v>
      </c>
      <c r="G5" s="6">
        <v>18.73</v>
      </c>
      <c r="H5" s="46">
        <v>100</v>
      </c>
      <c r="I5" s="6">
        <v>0</v>
      </c>
      <c r="J5" s="46">
        <v>100</v>
      </c>
      <c r="K5" s="6">
        <v>0</v>
      </c>
      <c r="L5" s="46">
        <v>100</v>
      </c>
      <c r="M5" s="46">
        <v>29</v>
      </c>
      <c r="N5" s="6">
        <v>0.917</v>
      </c>
      <c r="O5" s="49">
        <v>25.56</v>
      </c>
      <c r="P5" s="6">
        <v>2153</v>
      </c>
      <c r="Q5" s="6">
        <v>201.7</v>
      </c>
      <c r="R5" s="6">
        <v>66.98</v>
      </c>
      <c r="S5" s="6">
        <v>150.1</v>
      </c>
      <c r="T5" s="6">
        <v>1329</v>
      </c>
      <c r="U5" s="6">
        <v>260.7</v>
      </c>
      <c r="V5" s="6">
        <v>1225</v>
      </c>
      <c r="W5" s="6">
        <v>-6999</v>
      </c>
      <c r="X5" s="6">
        <v>1152</v>
      </c>
      <c r="Y5" s="6">
        <v>0.448</v>
      </c>
    </row>
    <row r="6" spans="1:25" ht="12.75">
      <c r="A6" s="6">
        <v>2008</v>
      </c>
      <c r="B6" s="11">
        <v>39571</v>
      </c>
      <c r="C6" s="47">
        <v>19.6</v>
      </c>
      <c r="D6" s="6">
        <v>1439</v>
      </c>
      <c r="E6" s="47">
        <v>11.5</v>
      </c>
      <c r="F6" s="6">
        <v>709</v>
      </c>
      <c r="G6" s="6">
        <v>14.89</v>
      </c>
      <c r="H6" s="46">
        <v>100</v>
      </c>
      <c r="I6" s="6">
        <v>0</v>
      </c>
      <c r="J6" s="47">
        <v>81.6</v>
      </c>
      <c r="K6" s="6">
        <v>1522</v>
      </c>
      <c r="L6" s="47">
        <v>94.6</v>
      </c>
      <c r="M6" s="6">
        <v>0.1</v>
      </c>
      <c r="N6" s="45">
        <v>2.243</v>
      </c>
      <c r="O6" s="49">
        <v>22.32</v>
      </c>
      <c r="P6" s="6">
        <v>114</v>
      </c>
      <c r="Q6" s="6">
        <v>210.9</v>
      </c>
      <c r="R6" s="6">
        <v>228.7</v>
      </c>
      <c r="S6" s="46">
        <v>751</v>
      </c>
      <c r="T6" s="6">
        <v>1149</v>
      </c>
      <c r="U6" s="6">
        <v>204.9</v>
      </c>
      <c r="V6" s="6">
        <v>3</v>
      </c>
      <c r="W6" s="6">
        <v>-12.48</v>
      </c>
      <c r="X6" s="6">
        <v>754</v>
      </c>
      <c r="Y6" s="49">
        <v>1.44</v>
      </c>
    </row>
    <row r="7" spans="1:25" ht="12.75">
      <c r="A7" s="6">
        <v>2008</v>
      </c>
      <c r="B7" s="11">
        <v>39572</v>
      </c>
      <c r="C7" s="6">
        <v>22.51</v>
      </c>
      <c r="D7" s="6">
        <v>1517</v>
      </c>
      <c r="E7" s="6">
        <v>8.98</v>
      </c>
      <c r="F7" s="6">
        <v>640</v>
      </c>
      <c r="G7" s="6">
        <v>15.89</v>
      </c>
      <c r="H7" s="46">
        <v>100</v>
      </c>
      <c r="I7" s="6">
        <v>643</v>
      </c>
      <c r="J7" s="6">
        <v>68.59</v>
      </c>
      <c r="K7" s="6">
        <v>1412</v>
      </c>
      <c r="L7" s="47">
        <v>85.2</v>
      </c>
      <c r="M7" s="6">
        <v>0</v>
      </c>
      <c r="N7" s="6">
        <v>0.606</v>
      </c>
      <c r="O7" s="49">
        <v>15.3</v>
      </c>
      <c r="P7" s="6">
        <v>949</v>
      </c>
      <c r="Q7" s="6">
        <v>41.32</v>
      </c>
      <c r="R7" s="6">
        <v>395.8</v>
      </c>
      <c r="S7" s="6">
        <v>644.3</v>
      </c>
      <c r="T7" s="6">
        <v>1216</v>
      </c>
      <c r="U7" s="6">
        <v>178.2</v>
      </c>
      <c r="V7" s="6">
        <v>919</v>
      </c>
      <c r="W7" s="6">
        <v>-16.71</v>
      </c>
      <c r="X7" s="6">
        <v>720</v>
      </c>
      <c r="Y7" s="45">
        <v>2.799</v>
      </c>
    </row>
    <row r="8" spans="1:25" ht="12.75">
      <c r="A8" s="6">
        <v>2008</v>
      </c>
      <c r="B8" s="11">
        <v>39573</v>
      </c>
      <c r="C8" s="6">
        <v>24.64</v>
      </c>
      <c r="D8" s="6">
        <v>1457</v>
      </c>
      <c r="E8" s="6">
        <v>12.07</v>
      </c>
      <c r="F8" s="6">
        <v>512</v>
      </c>
      <c r="G8" s="6">
        <v>17.46</v>
      </c>
      <c r="H8" s="46">
        <v>100</v>
      </c>
      <c r="I8" s="6">
        <v>140</v>
      </c>
      <c r="J8" s="47">
        <v>70.6</v>
      </c>
      <c r="K8" s="6">
        <v>1428</v>
      </c>
      <c r="L8" s="47">
        <v>88.5</v>
      </c>
      <c r="M8" s="6">
        <v>0</v>
      </c>
      <c r="N8" s="6">
        <v>0.783</v>
      </c>
      <c r="O8" s="45">
        <v>20.43</v>
      </c>
      <c r="P8" s="6">
        <v>1308</v>
      </c>
      <c r="Q8" s="6">
        <v>208.1</v>
      </c>
      <c r="R8" s="6">
        <v>355.9</v>
      </c>
      <c r="S8" s="6">
        <v>642.7</v>
      </c>
      <c r="T8" s="6">
        <v>1218</v>
      </c>
      <c r="U8" s="6">
        <v>219.5</v>
      </c>
      <c r="V8" s="6">
        <v>1343</v>
      </c>
      <c r="W8" s="6">
        <v>-6999</v>
      </c>
      <c r="X8" s="6">
        <v>1624</v>
      </c>
      <c r="Y8" s="45">
        <v>2.619</v>
      </c>
    </row>
    <row r="9" spans="1:25" ht="12.75">
      <c r="A9" s="6">
        <v>2008</v>
      </c>
      <c r="B9" s="11">
        <v>39574</v>
      </c>
      <c r="C9" s="6">
        <v>23.89</v>
      </c>
      <c r="D9" s="6">
        <v>1438</v>
      </c>
      <c r="E9" s="47">
        <v>10.6</v>
      </c>
      <c r="F9" s="6">
        <v>643</v>
      </c>
      <c r="G9" s="6">
        <v>16.58</v>
      </c>
      <c r="H9" s="46">
        <v>100</v>
      </c>
      <c r="I9" s="6">
        <v>646</v>
      </c>
      <c r="J9" s="6">
        <v>53.68</v>
      </c>
      <c r="K9" s="6">
        <v>1416</v>
      </c>
      <c r="L9" s="47">
        <v>79.7</v>
      </c>
      <c r="M9" s="6">
        <v>0</v>
      </c>
      <c r="N9" s="45">
        <v>1.007</v>
      </c>
      <c r="O9" s="45">
        <v>22.05</v>
      </c>
      <c r="P9" s="6">
        <v>1315</v>
      </c>
      <c r="Q9" s="6">
        <v>193.7</v>
      </c>
      <c r="R9" s="6">
        <v>394.9</v>
      </c>
      <c r="S9" s="46">
        <v>609</v>
      </c>
      <c r="T9" s="6">
        <v>1200</v>
      </c>
      <c r="U9" s="46">
        <v>106</v>
      </c>
      <c r="V9" s="6">
        <v>944</v>
      </c>
      <c r="W9" s="6">
        <v>-6999</v>
      </c>
      <c r="X9" s="6">
        <v>1249</v>
      </c>
      <c r="Y9" s="45">
        <v>2.955</v>
      </c>
    </row>
    <row r="10" spans="1:25" ht="12.75">
      <c r="A10" s="6">
        <v>2008</v>
      </c>
      <c r="B10" s="11">
        <v>39575</v>
      </c>
      <c r="C10" s="6">
        <v>25.31</v>
      </c>
      <c r="D10" s="6">
        <v>1533</v>
      </c>
      <c r="E10" s="6">
        <v>7.07</v>
      </c>
      <c r="F10" s="6">
        <v>615</v>
      </c>
      <c r="G10" s="6">
        <v>15.95</v>
      </c>
      <c r="H10" s="6">
        <v>100</v>
      </c>
      <c r="I10" s="6">
        <v>233</v>
      </c>
      <c r="J10" s="6">
        <v>54.12</v>
      </c>
      <c r="K10" s="6">
        <v>1544</v>
      </c>
      <c r="L10" s="47">
        <v>80.2</v>
      </c>
      <c r="M10" s="6">
        <v>0</v>
      </c>
      <c r="N10" s="6">
        <v>0.356</v>
      </c>
      <c r="O10" s="45">
        <v>17.73</v>
      </c>
      <c r="P10" s="6">
        <v>1219</v>
      </c>
      <c r="Q10" s="6">
        <v>144.4</v>
      </c>
      <c r="R10" s="6">
        <v>388.1</v>
      </c>
      <c r="S10" s="6">
        <v>564.9</v>
      </c>
      <c r="T10" s="6">
        <v>1129</v>
      </c>
      <c r="U10" s="6">
        <v>138.3</v>
      </c>
      <c r="V10" s="6">
        <v>1301</v>
      </c>
      <c r="W10" s="6">
        <v>-6999</v>
      </c>
      <c r="X10" s="6">
        <v>1207</v>
      </c>
      <c r="Y10" s="45">
        <v>2.897</v>
      </c>
    </row>
    <row r="11" spans="1:25" ht="12.75">
      <c r="A11" s="6">
        <v>2008</v>
      </c>
      <c r="B11" s="11">
        <v>39576</v>
      </c>
      <c r="C11" s="6">
        <v>27.18</v>
      </c>
      <c r="D11" s="6">
        <v>1557</v>
      </c>
      <c r="E11" s="6">
        <v>9.07</v>
      </c>
      <c r="F11" s="6">
        <v>645</v>
      </c>
      <c r="G11" s="6">
        <v>17.63</v>
      </c>
      <c r="H11" s="47">
        <v>98.5</v>
      </c>
      <c r="I11" s="6">
        <v>650</v>
      </c>
      <c r="J11" s="6">
        <v>47.19</v>
      </c>
      <c r="K11" s="6">
        <v>1440</v>
      </c>
      <c r="L11" s="47">
        <v>77</v>
      </c>
      <c r="M11" s="6">
        <v>0</v>
      </c>
      <c r="N11" s="6">
        <v>0.315</v>
      </c>
      <c r="O11" s="45">
        <v>12.87</v>
      </c>
      <c r="P11" s="6">
        <v>1201</v>
      </c>
      <c r="Q11" s="6">
        <v>32.7</v>
      </c>
      <c r="R11" s="6">
        <v>374.2</v>
      </c>
      <c r="S11" s="6">
        <v>674.6</v>
      </c>
      <c r="T11" s="6">
        <v>1220</v>
      </c>
      <c r="U11" s="6">
        <v>260.7</v>
      </c>
      <c r="V11" s="6">
        <v>1150</v>
      </c>
      <c r="W11" s="6">
        <v>-6999</v>
      </c>
      <c r="X11" s="6">
        <v>1134</v>
      </c>
      <c r="Y11" s="49">
        <v>2.85</v>
      </c>
    </row>
    <row r="12" spans="1:25" ht="12.75">
      <c r="A12" s="6">
        <v>2008</v>
      </c>
      <c r="B12" s="11">
        <v>39577</v>
      </c>
      <c r="C12" s="6">
        <v>26.94</v>
      </c>
      <c r="D12" s="6">
        <v>1342</v>
      </c>
      <c r="E12" s="6">
        <v>11.35</v>
      </c>
      <c r="F12" s="6">
        <v>658</v>
      </c>
      <c r="G12" s="6">
        <v>19.26</v>
      </c>
      <c r="H12" s="47">
        <v>98.5</v>
      </c>
      <c r="I12" s="6">
        <v>708</v>
      </c>
      <c r="J12" s="47">
        <v>59</v>
      </c>
      <c r="K12" s="6">
        <v>1443</v>
      </c>
      <c r="L12" s="47">
        <v>80.1</v>
      </c>
      <c r="M12" s="6">
        <v>0</v>
      </c>
      <c r="N12" s="6">
        <v>0.992</v>
      </c>
      <c r="O12" s="45">
        <v>16.38</v>
      </c>
      <c r="P12" s="6">
        <v>2355</v>
      </c>
      <c r="Q12" s="6">
        <v>106.1</v>
      </c>
      <c r="R12" s="6">
        <v>325.9</v>
      </c>
      <c r="S12" s="6">
        <v>604.1</v>
      </c>
      <c r="T12" s="6">
        <v>1334</v>
      </c>
      <c r="U12" s="6">
        <v>207.2</v>
      </c>
      <c r="V12" s="6">
        <v>1348</v>
      </c>
      <c r="W12" s="6">
        <v>-6999</v>
      </c>
      <c r="X12" s="6">
        <v>115</v>
      </c>
      <c r="Y12" s="45">
        <v>2.628</v>
      </c>
    </row>
    <row r="13" spans="1:25" ht="12.75">
      <c r="A13" s="6">
        <v>2008</v>
      </c>
      <c r="B13" s="11">
        <v>39578</v>
      </c>
      <c r="C13" s="6">
        <v>26.76</v>
      </c>
      <c r="D13" s="6">
        <v>1509</v>
      </c>
      <c r="E13" s="6">
        <v>12.47</v>
      </c>
      <c r="F13" s="6">
        <v>631</v>
      </c>
      <c r="G13" s="6">
        <v>18.92</v>
      </c>
      <c r="H13" s="46">
        <v>100</v>
      </c>
      <c r="I13" s="6">
        <v>631</v>
      </c>
      <c r="J13" s="47">
        <v>67.5</v>
      </c>
      <c r="K13" s="6">
        <v>1544</v>
      </c>
      <c r="L13" s="47">
        <v>86.7</v>
      </c>
      <c r="M13" s="6">
        <v>0</v>
      </c>
      <c r="N13" s="45">
        <v>2.265</v>
      </c>
      <c r="O13" s="45">
        <v>19.08</v>
      </c>
      <c r="P13" s="6">
        <v>2146</v>
      </c>
      <c r="Q13" s="6">
        <v>90.5</v>
      </c>
      <c r="R13" s="6">
        <v>341.3</v>
      </c>
      <c r="S13" s="6">
        <v>632.5</v>
      </c>
      <c r="T13" s="6">
        <v>1206</v>
      </c>
      <c r="U13" s="6">
        <v>201.3</v>
      </c>
      <c r="V13" s="6">
        <v>2310</v>
      </c>
      <c r="W13" s="6">
        <v>-6999</v>
      </c>
      <c r="X13" s="6">
        <v>1508</v>
      </c>
      <c r="Y13" s="49">
        <v>2.59</v>
      </c>
    </row>
    <row r="14" spans="1:26" ht="12.75">
      <c r="A14" s="6">
        <v>2008</v>
      </c>
      <c r="B14" s="11">
        <v>39579</v>
      </c>
      <c r="C14" s="6">
        <v>27.26</v>
      </c>
      <c r="D14" s="6">
        <v>1431</v>
      </c>
      <c r="E14" s="6">
        <v>12.31</v>
      </c>
      <c r="F14" s="6">
        <v>526</v>
      </c>
      <c r="G14" s="6">
        <v>19.13</v>
      </c>
      <c r="H14" s="46">
        <v>100</v>
      </c>
      <c r="I14" s="6">
        <v>401</v>
      </c>
      <c r="J14" s="6">
        <v>66.93</v>
      </c>
      <c r="K14" s="6">
        <v>1456</v>
      </c>
      <c r="L14" s="47">
        <v>87.7</v>
      </c>
      <c r="M14" s="6">
        <v>0</v>
      </c>
      <c r="N14" s="45">
        <v>2.148</v>
      </c>
      <c r="O14" s="45">
        <v>18.81</v>
      </c>
      <c r="P14" s="6">
        <v>814</v>
      </c>
      <c r="Q14" s="6">
        <v>91.4</v>
      </c>
      <c r="R14" s="6">
        <v>344.5</v>
      </c>
      <c r="S14" s="6">
        <v>575.3</v>
      </c>
      <c r="T14" s="6">
        <v>1158</v>
      </c>
      <c r="U14" s="6">
        <v>260.4</v>
      </c>
      <c r="V14" s="6">
        <v>1304</v>
      </c>
      <c r="W14" s="6">
        <v>-6999</v>
      </c>
      <c r="X14" s="6">
        <v>147</v>
      </c>
      <c r="Y14" s="49">
        <v>2.6</v>
      </c>
      <c r="Z14" s="16"/>
    </row>
    <row r="15" spans="1:25" ht="12.75">
      <c r="A15" s="6">
        <v>2008</v>
      </c>
      <c r="B15" s="11">
        <v>39580</v>
      </c>
      <c r="C15" s="6">
        <v>25.38</v>
      </c>
      <c r="D15" s="6">
        <v>1344</v>
      </c>
      <c r="E15" s="6">
        <v>13.43</v>
      </c>
      <c r="F15" s="6">
        <v>537</v>
      </c>
      <c r="G15" s="6">
        <v>18.67</v>
      </c>
      <c r="H15" s="47">
        <v>99.1</v>
      </c>
      <c r="I15" s="6">
        <v>711</v>
      </c>
      <c r="J15" s="47">
        <v>79.6</v>
      </c>
      <c r="K15" s="6">
        <v>1406</v>
      </c>
      <c r="L15" s="47">
        <v>92.3</v>
      </c>
      <c r="M15" s="6">
        <v>0</v>
      </c>
      <c r="N15" s="45">
        <v>1.529</v>
      </c>
      <c r="O15" s="49">
        <v>15.84</v>
      </c>
      <c r="P15" s="6">
        <v>429</v>
      </c>
      <c r="Q15" s="6">
        <v>79.3</v>
      </c>
      <c r="R15" s="6">
        <v>212.8</v>
      </c>
      <c r="S15" s="6">
        <v>602.1</v>
      </c>
      <c r="T15" s="6">
        <v>1229</v>
      </c>
      <c r="U15" s="6">
        <v>260.4</v>
      </c>
      <c r="V15" s="6">
        <v>1331</v>
      </c>
      <c r="W15" s="6">
        <v>-6999</v>
      </c>
      <c r="X15" s="6">
        <v>1324</v>
      </c>
      <c r="Y15" s="45">
        <v>1.595</v>
      </c>
    </row>
    <row r="16" spans="1:25" ht="12.75">
      <c r="A16" s="6">
        <v>2008</v>
      </c>
      <c r="B16" s="11">
        <v>39581</v>
      </c>
      <c r="C16" s="6">
        <v>24.56</v>
      </c>
      <c r="D16" s="6">
        <v>1350</v>
      </c>
      <c r="E16" s="6">
        <v>13.92</v>
      </c>
      <c r="F16" s="6">
        <v>311</v>
      </c>
      <c r="G16" s="6">
        <v>18.68</v>
      </c>
      <c r="H16" s="46">
        <v>100</v>
      </c>
      <c r="I16" s="6">
        <v>112</v>
      </c>
      <c r="J16" s="47">
        <v>79.4</v>
      </c>
      <c r="K16" s="6">
        <v>1434</v>
      </c>
      <c r="L16" s="47">
        <v>93.6</v>
      </c>
      <c r="M16" s="6">
        <v>1.3</v>
      </c>
      <c r="N16" s="45">
        <v>1.711</v>
      </c>
      <c r="O16" s="45">
        <v>17.73</v>
      </c>
      <c r="P16" s="6">
        <v>1032</v>
      </c>
      <c r="Q16" s="46">
        <v>48.63</v>
      </c>
      <c r="R16" s="6">
        <v>206.3</v>
      </c>
      <c r="S16" s="46">
        <v>706</v>
      </c>
      <c r="T16" s="6">
        <v>1156</v>
      </c>
      <c r="U16" s="6">
        <v>260.4</v>
      </c>
      <c r="V16" s="6">
        <v>1506</v>
      </c>
      <c r="W16" s="6">
        <v>-6999</v>
      </c>
      <c r="X16" s="6">
        <v>543</v>
      </c>
      <c r="Y16" s="45">
        <v>1.586</v>
      </c>
    </row>
    <row r="17" spans="1:25" ht="12.75">
      <c r="A17" s="6">
        <v>2008</v>
      </c>
      <c r="B17" s="11">
        <v>39582</v>
      </c>
      <c r="C17" s="6">
        <v>25.78</v>
      </c>
      <c r="D17" s="6">
        <v>1510</v>
      </c>
      <c r="E17" s="6">
        <v>14.39</v>
      </c>
      <c r="F17" s="6">
        <v>629</v>
      </c>
      <c r="G17" s="47">
        <v>19.3</v>
      </c>
      <c r="H17" s="46">
        <v>100</v>
      </c>
      <c r="I17" s="6">
        <v>0</v>
      </c>
      <c r="J17" s="47">
        <v>74.9</v>
      </c>
      <c r="K17" s="6">
        <v>1512</v>
      </c>
      <c r="L17" s="47">
        <v>92</v>
      </c>
      <c r="M17" s="6">
        <v>0</v>
      </c>
      <c r="N17" s="45">
        <v>1.075</v>
      </c>
      <c r="O17" s="45">
        <v>16.65</v>
      </c>
      <c r="P17" s="6">
        <v>9</v>
      </c>
      <c r="Q17" s="46">
        <v>50.51</v>
      </c>
      <c r="R17" s="6">
        <v>248.4</v>
      </c>
      <c r="S17" s="46">
        <v>628</v>
      </c>
      <c r="T17" s="6">
        <v>1243</v>
      </c>
      <c r="U17" s="6">
        <v>15.51</v>
      </c>
      <c r="V17" s="6">
        <v>1340</v>
      </c>
      <c r="W17" s="6">
        <v>-6999</v>
      </c>
      <c r="X17" s="6">
        <v>0</v>
      </c>
      <c r="Y17" s="45">
        <v>1.884</v>
      </c>
    </row>
    <row r="18" spans="1:25" ht="12.75">
      <c r="A18" s="6">
        <v>2008</v>
      </c>
      <c r="B18" s="11">
        <v>39583</v>
      </c>
      <c r="C18" s="6">
        <v>27.59</v>
      </c>
      <c r="D18" s="6">
        <v>1358</v>
      </c>
      <c r="E18" s="6">
        <v>13.21</v>
      </c>
      <c r="F18" s="6">
        <v>645</v>
      </c>
      <c r="G18" s="6">
        <v>19.94</v>
      </c>
      <c r="H18" s="46">
        <v>100</v>
      </c>
      <c r="I18" s="6">
        <v>104</v>
      </c>
      <c r="J18" s="6">
        <v>66.75</v>
      </c>
      <c r="K18" s="6">
        <v>1651</v>
      </c>
      <c r="L18" s="47">
        <v>87.8</v>
      </c>
      <c r="M18" s="6">
        <v>0</v>
      </c>
      <c r="N18" s="6">
        <v>0.724</v>
      </c>
      <c r="O18" s="49">
        <v>18.54</v>
      </c>
      <c r="P18" s="6">
        <v>1040</v>
      </c>
      <c r="Q18" s="6">
        <v>349.4</v>
      </c>
      <c r="R18" s="6">
        <v>329.8</v>
      </c>
      <c r="S18" s="46">
        <v>605</v>
      </c>
      <c r="T18" s="6">
        <v>1233</v>
      </c>
      <c r="U18" s="6">
        <v>24.57</v>
      </c>
      <c r="V18" s="6">
        <v>1412</v>
      </c>
      <c r="W18" s="6">
        <v>-12.69</v>
      </c>
      <c r="X18" s="6">
        <v>626</v>
      </c>
      <c r="Y18" s="45">
        <v>2.551</v>
      </c>
    </row>
    <row r="19" spans="1:25" ht="12.75">
      <c r="A19" s="6">
        <v>2008</v>
      </c>
      <c r="B19" s="11">
        <v>39584</v>
      </c>
      <c r="C19" s="6">
        <v>28.24</v>
      </c>
      <c r="D19" s="6">
        <v>1420</v>
      </c>
      <c r="E19" s="6">
        <v>12.63</v>
      </c>
      <c r="F19" s="6">
        <v>715</v>
      </c>
      <c r="G19" s="6">
        <v>20.33</v>
      </c>
      <c r="H19" s="46">
        <v>100</v>
      </c>
      <c r="I19" s="6">
        <v>325</v>
      </c>
      <c r="J19" s="6">
        <v>64.23</v>
      </c>
      <c r="K19" s="6">
        <v>1517</v>
      </c>
      <c r="L19" s="47">
        <v>86.9</v>
      </c>
      <c r="M19" s="6">
        <v>0</v>
      </c>
      <c r="N19" s="6">
        <v>0.857</v>
      </c>
      <c r="O19" s="45">
        <v>13.95</v>
      </c>
      <c r="P19" s="6">
        <v>1201</v>
      </c>
      <c r="Q19" s="6">
        <v>66.05</v>
      </c>
      <c r="R19" s="46">
        <v>286</v>
      </c>
      <c r="S19" s="6">
        <v>594.6</v>
      </c>
      <c r="T19" s="6">
        <v>1313</v>
      </c>
      <c r="U19" s="6">
        <v>23.63</v>
      </c>
      <c r="V19" s="6">
        <v>1239</v>
      </c>
      <c r="W19" s="6">
        <v>-6999</v>
      </c>
      <c r="X19" s="6">
        <v>832</v>
      </c>
      <c r="Y19" s="45">
        <v>2.306</v>
      </c>
    </row>
    <row r="20" spans="1:25" ht="12.75">
      <c r="A20" s="6">
        <v>2008</v>
      </c>
      <c r="B20" s="11">
        <v>39585</v>
      </c>
      <c r="C20" s="6">
        <v>26.79</v>
      </c>
      <c r="D20" s="6">
        <v>1414</v>
      </c>
      <c r="E20" s="6">
        <v>15.03</v>
      </c>
      <c r="F20" s="6">
        <v>511</v>
      </c>
      <c r="G20" s="6">
        <v>20.63</v>
      </c>
      <c r="H20" s="6">
        <v>99.8</v>
      </c>
      <c r="I20" s="6">
        <v>2358</v>
      </c>
      <c r="J20" s="47">
        <v>72.9</v>
      </c>
      <c r="K20" s="6">
        <v>1439</v>
      </c>
      <c r="L20" s="47">
        <v>86.6</v>
      </c>
      <c r="M20" s="6">
        <v>0</v>
      </c>
      <c r="N20" s="45">
        <v>1.013</v>
      </c>
      <c r="O20" s="45">
        <v>20.97</v>
      </c>
      <c r="P20" s="6">
        <v>1102</v>
      </c>
      <c r="Q20" s="6">
        <v>19.39</v>
      </c>
      <c r="R20" s="6">
        <v>200.3</v>
      </c>
      <c r="S20" s="6">
        <v>538.2</v>
      </c>
      <c r="T20" s="6">
        <v>1035</v>
      </c>
      <c r="U20" s="6">
        <v>11.61</v>
      </c>
      <c r="V20" s="6">
        <v>1401</v>
      </c>
      <c r="W20" s="47">
        <v>-11.3</v>
      </c>
      <c r="X20" s="6">
        <v>718</v>
      </c>
      <c r="Y20" s="45">
        <v>1.659</v>
      </c>
    </row>
    <row r="21" spans="1:25" ht="12.75">
      <c r="A21" s="6">
        <v>2008</v>
      </c>
      <c r="B21" s="11">
        <v>39586</v>
      </c>
      <c r="C21" s="6">
        <v>29.12</v>
      </c>
      <c r="D21" s="6">
        <v>1454</v>
      </c>
      <c r="E21" s="6">
        <v>14.41</v>
      </c>
      <c r="F21" s="6">
        <v>657</v>
      </c>
      <c r="G21" s="6">
        <v>21.33</v>
      </c>
      <c r="H21" s="46">
        <v>100</v>
      </c>
      <c r="I21" s="6">
        <v>403</v>
      </c>
      <c r="J21" s="6">
        <v>62.71</v>
      </c>
      <c r="K21" s="6">
        <v>1500</v>
      </c>
      <c r="L21" s="47">
        <v>85</v>
      </c>
      <c r="M21" s="6">
        <v>0</v>
      </c>
      <c r="N21" s="45">
        <v>1.202</v>
      </c>
      <c r="O21" s="49">
        <v>18.54</v>
      </c>
      <c r="P21" s="6">
        <v>1008</v>
      </c>
      <c r="Q21" s="6">
        <v>25.11</v>
      </c>
      <c r="R21" s="6">
        <v>337.1</v>
      </c>
      <c r="S21" s="6">
        <v>540.2</v>
      </c>
      <c r="T21" s="6">
        <v>1250</v>
      </c>
      <c r="U21" s="6">
        <v>29.93</v>
      </c>
      <c r="V21" s="6">
        <v>1326</v>
      </c>
      <c r="W21" s="6">
        <v>-14.74</v>
      </c>
      <c r="X21" s="6">
        <v>659</v>
      </c>
      <c r="Y21" s="45">
        <v>2.661</v>
      </c>
    </row>
    <row r="22" spans="1:25" ht="12.75">
      <c r="A22" s="6">
        <v>2008</v>
      </c>
      <c r="B22" s="11">
        <v>39587</v>
      </c>
      <c r="C22" s="47">
        <v>29.3</v>
      </c>
      <c r="D22" s="6">
        <v>1339</v>
      </c>
      <c r="E22" s="6">
        <v>14.26</v>
      </c>
      <c r="F22" s="6">
        <v>648</v>
      </c>
      <c r="G22" s="6">
        <v>21.05</v>
      </c>
      <c r="H22" s="46">
        <v>100</v>
      </c>
      <c r="I22" s="6">
        <v>459</v>
      </c>
      <c r="J22" s="6">
        <v>56.18</v>
      </c>
      <c r="K22" s="6">
        <v>1705</v>
      </c>
      <c r="L22" s="47">
        <v>83.9</v>
      </c>
      <c r="M22" s="6">
        <v>0</v>
      </c>
      <c r="N22" s="6">
        <v>0.647</v>
      </c>
      <c r="O22" s="49">
        <v>17.46</v>
      </c>
      <c r="P22" s="6">
        <v>1441</v>
      </c>
      <c r="Q22" s="46">
        <v>326</v>
      </c>
      <c r="R22" s="6">
        <v>308.3</v>
      </c>
      <c r="S22" s="6">
        <v>591.4</v>
      </c>
      <c r="T22" s="6">
        <v>1334</v>
      </c>
      <c r="U22" s="6">
        <v>29.55</v>
      </c>
      <c r="V22" s="6">
        <v>1353</v>
      </c>
      <c r="W22" s="6">
        <v>-15.88</v>
      </c>
      <c r="X22" s="6">
        <v>631</v>
      </c>
      <c r="Y22" s="45">
        <v>2.565</v>
      </c>
    </row>
    <row r="23" spans="1:25" ht="12.75">
      <c r="A23" s="6">
        <v>2008</v>
      </c>
      <c r="B23" s="11">
        <v>39588</v>
      </c>
      <c r="C23" s="6">
        <v>28.72</v>
      </c>
      <c r="D23" s="6">
        <v>1500</v>
      </c>
      <c r="E23" s="6">
        <v>13.69</v>
      </c>
      <c r="F23" s="6">
        <v>648</v>
      </c>
      <c r="G23" s="6">
        <v>20.49</v>
      </c>
      <c r="H23" s="46">
        <v>100</v>
      </c>
      <c r="I23" s="6">
        <v>238</v>
      </c>
      <c r="J23" s="6">
        <v>52.12</v>
      </c>
      <c r="K23" s="6">
        <v>1341</v>
      </c>
      <c r="L23" s="47">
        <v>79</v>
      </c>
      <c r="M23" s="6">
        <v>0</v>
      </c>
      <c r="N23" s="45">
        <v>1.043</v>
      </c>
      <c r="O23" s="49">
        <v>22.32</v>
      </c>
      <c r="P23" s="6">
        <v>1238</v>
      </c>
      <c r="Q23" s="6">
        <v>61.18</v>
      </c>
      <c r="R23" s="6">
        <v>340.1</v>
      </c>
      <c r="S23" s="6">
        <v>471.2</v>
      </c>
      <c r="T23" s="6">
        <v>1231</v>
      </c>
      <c r="U23" s="6">
        <v>23.42</v>
      </c>
      <c r="V23" s="6">
        <v>1407</v>
      </c>
      <c r="W23" s="6">
        <v>-18.22</v>
      </c>
      <c r="X23" s="6">
        <v>706</v>
      </c>
      <c r="Y23" s="45">
        <v>2.882</v>
      </c>
    </row>
    <row r="24" spans="1:25" ht="12.75">
      <c r="A24" s="6">
        <v>2008</v>
      </c>
      <c r="B24" s="11">
        <v>39589</v>
      </c>
      <c r="C24" s="6">
        <v>29.14</v>
      </c>
      <c r="D24" s="6">
        <v>1423</v>
      </c>
      <c r="E24" s="6">
        <v>12.57</v>
      </c>
      <c r="F24" s="6">
        <v>644</v>
      </c>
      <c r="G24" s="6">
        <v>20.44</v>
      </c>
      <c r="H24" s="6">
        <v>91.6</v>
      </c>
      <c r="I24" s="6">
        <v>628</v>
      </c>
      <c r="J24" s="6">
        <v>55.56</v>
      </c>
      <c r="K24" s="6">
        <v>1428</v>
      </c>
      <c r="L24" s="47">
        <v>75.1</v>
      </c>
      <c r="M24" s="6">
        <v>0</v>
      </c>
      <c r="N24" s="6">
        <v>0.715</v>
      </c>
      <c r="O24" s="45">
        <v>15.03</v>
      </c>
      <c r="P24" s="6">
        <v>1225</v>
      </c>
      <c r="Q24" s="44">
        <v>6.745</v>
      </c>
      <c r="R24" s="6">
        <v>330.8</v>
      </c>
      <c r="S24" s="6">
        <v>510.6</v>
      </c>
      <c r="T24" s="6">
        <v>1319</v>
      </c>
      <c r="U24" s="6">
        <v>28.31</v>
      </c>
      <c r="V24" s="6">
        <v>1309</v>
      </c>
      <c r="W24" s="6">
        <v>-30.93</v>
      </c>
      <c r="X24" s="6">
        <v>1707</v>
      </c>
      <c r="Y24" s="45">
        <v>2.702</v>
      </c>
    </row>
    <row r="25" spans="1:25" ht="12.75">
      <c r="A25" s="6">
        <v>2008</v>
      </c>
      <c r="B25" s="11">
        <v>39590</v>
      </c>
      <c r="C25" s="6">
        <v>29.36</v>
      </c>
      <c r="D25" s="6">
        <v>1539</v>
      </c>
      <c r="E25" s="6">
        <v>12.64</v>
      </c>
      <c r="F25" s="6">
        <v>458</v>
      </c>
      <c r="G25" s="6">
        <v>20.38</v>
      </c>
      <c r="H25" s="46">
        <v>100</v>
      </c>
      <c r="I25" s="6">
        <v>358</v>
      </c>
      <c r="J25" s="6">
        <v>56.68</v>
      </c>
      <c r="K25" s="6">
        <v>1538</v>
      </c>
      <c r="L25" s="47">
        <v>80.4</v>
      </c>
      <c r="M25" s="6">
        <v>0</v>
      </c>
      <c r="N25" s="6">
        <v>0.642</v>
      </c>
      <c r="O25" s="45">
        <v>13.41</v>
      </c>
      <c r="P25" s="6">
        <v>1247</v>
      </c>
      <c r="Q25" s="6">
        <v>242.9</v>
      </c>
      <c r="R25" s="46">
        <v>329</v>
      </c>
      <c r="S25" s="46">
        <v>549</v>
      </c>
      <c r="T25" s="6">
        <v>1227</v>
      </c>
      <c r="U25" s="6">
        <v>30.21</v>
      </c>
      <c r="V25" s="6">
        <v>1403</v>
      </c>
      <c r="W25" s="6">
        <v>-39.66</v>
      </c>
      <c r="X25" s="6">
        <v>1006</v>
      </c>
      <c r="Y25" s="45">
        <v>2.679</v>
      </c>
    </row>
    <row r="26" spans="1:26" ht="12.75">
      <c r="A26" s="6">
        <v>2008</v>
      </c>
      <c r="B26" s="11">
        <v>39591</v>
      </c>
      <c r="C26" s="6">
        <v>28.47</v>
      </c>
      <c r="D26" s="6">
        <v>1444</v>
      </c>
      <c r="E26" s="6">
        <v>11.75</v>
      </c>
      <c r="F26" s="6">
        <v>638</v>
      </c>
      <c r="G26" s="6">
        <v>20.31</v>
      </c>
      <c r="H26" s="46">
        <v>100</v>
      </c>
      <c r="I26" s="6">
        <v>608</v>
      </c>
      <c r="J26" s="6">
        <v>60.15</v>
      </c>
      <c r="K26" s="6">
        <v>1531</v>
      </c>
      <c r="L26" s="47">
        <v>80.5</v>
      </c>
      <c r="M26" s="6">
        <v>0</v>
      </c>
      <c r="N26" s="6">
        <v>0.831</v>
      </c>
      <c r="O26" s="49">
        <v>16.38</v>
      </c>
      <c r="P26" s="6">
        <v>1250</v>
      </c>
      <c r="Q26" s="6">
        <v>348.2</v>
      </c>
      <c r="R26" s="6">
        <v>333.2</v>
      </c>
      <c r="S26" s="6">
        <v>525.3</v>
      </c>
      <c r="T26" s="6">
        <v>1201</v>
      </c>
      <c r="U26" s="6">
        <v>29.29</v>
      </c>
      <c r="V26" s="6">
        <v>1359</v>
      </c>
      <c r="W26" s="6">
        <v>-18.73</v>
      </c>
      <c r="X26" s="6">
        <v>707</v>
      </c>
      <c r="Y26" s="45">
        <v>2.692</v>
      </c>
      <c r="Z26" s="17"/>
    </row>
    <row r="27" spans="1:25" ht="12.75">
      <c r="A27" s="6">
        <v>2008</v>
      </c>
      <c r="B27" s="11">
        <v>39592</v>
      </c>
      <c r="C27" s="6">
        <v>28.39</v>
      </c>
      <c r="D27" s="6">
        <v>1351</v>
      </c>
      <c r="E27" s="6">
        <v>12.31</v>
      </c>
      <c r="F27" s="6">
        <v>646</v>
      </c>
      <c r="G27" s="6">
        <v>19.97</v>
      </c>
      <c r="H27" s="46">
        <v>100</v>
      </c>
      <c r="I27" s="6">
        <v>519</v>
      </c>
      <c r="J27" s="6">
        <v>58.54</v>
      </c>
      <c r="K27" s="6">
        <v>1548</v>
      </c>
      <c r="L27" s="47">
        <v>81.6</v>
      </c>
      <c r="M27" s="6">
        <v>0</v>
      </c>
      <c r="N27" s="6">
        <v>0.735</v>
      </c>
      <c r="O27" s="49">
        <v>21.24</v>
      </c>
      <c r="P27" s="6">
        <v>1400</v>
      </c>
      <c r="Q27" s="6">
        <v>185.6</v>
      </c>
      <c r="R27" s="6">
        <v>303.2</v>
      </c>
      <c r="S27" s="6">
        <v>665.3</v>
      </c>
      <c r="T27" s="6">
        <v>1228</v>
      </c>
      <c r="U27" s="6">
        <v>26.92</v>
      </c>
      <c r="V27" s="6">
        <v>1317</v>
      </c>
      <c r="W27" s="6">
        <v>-6999</v>
      </c>
      <c r="X27" s="6">
        <v>1042</v>
      </c>
      <c r="Y27" s="45">
        <v>2.504</v>
      </c>
    </row>
    <row r="28" spans="1:25" ht="12.75">
      <c r="A28" s="6">
        <v>2008</v>
      </c>
      <c r="B28" s="11">
        <v>39593</v>
      </c>
      <c r="C28" s="47">
        <v>27.6</v>
      </c>
      <c r="D28" s="6">
        <v>1420</v>
      </c>
      <c r="E28" s="47">
        <v>11.5</v>
      </c>
      <c r="F28" s="6">
        <v>547</v>
      </c>
      <c r="G28" s="6">
        <v>19.24</v>
      </c>
      <c r="H28" s="46">
        <v>100</v>
      </c>
      <c r="I28" s="6">
        <v>340</v>
      </c>
      <c r="J28" s="6">
        <v>59.62</v>
      </c>
      <c r="K28" s="6">
        <v>1626</v>
      </c>
      <c r="L28" s="47">
        <v>83.1</v>
      </c>
      <c r="M28" s="6">
        <v>0</v>
      </c>
      <c r="N28" s="6">
        <v>0.429</v>
      </c>
      <c r="O28" s="49">
        <v>16.38</v>
      </c>
      <c r="P28" s="6">
        <v>1535</v>
      </c>
      <c r="Q28" s="46">
        <v>221</v>
      </c>
      <c r="R28" s="6">
        <v>316.6</v>
      </c>
      <c r="S28" s="6">
        <v>638.2</v>
      </c>
      <c r="T28" s="6">
        <v>1200</v>
      </c>
      <c r="U28" s="6">
        <v>25.63</v>
      </c>
      <c r="V28" s="6">
        <v>1433</v>
      </c>
      <c r="W28" s="6">
        <v>-112.1</v>
      </c>
      <c r="X28" s="6">
        <v>1043</v>
      </c>
      <c r="Y28" s="45">
        <v>2.452</v>
      </c>
    </row>
    <row r="29" spans="1:25" ht="12.75">
      <c r="A29" s="6">
        <v>2008</v>
      </c>
      <c r="B29" s="11">
        <v>39594</v>
      </c>
      <c r="C29" s="47">
        <v>28.4</v>
      </c>
      <c r="D29" s="6">
        <v>1504</v>
      </c>
      <c r="E29" s="6">
        <v>11.09</v>
      </c>
      <c r="F29" s="6">
        <v>400</v>
      </c>
      <c r="G29" s="6">
        <v>19.36</v>
      </c>
      <c r="H29" s="46">
        <v>100</v>
      </c>
      <c r="I29" s="6">
        <v>352</v>
      </c>
      <c r="J29" s="6">
        <v>55.48</v>
      </c>
      <c r="K29" s="6">
        <v>1422</v>
      </c>
      <c r="L29" s="47">
        <v>79.3</v>
      </c>
      <c r="M29" s="6">
        <v>0</v>
      </c>
      <c r="N29" s="6">
        <v>0.653</v>
      </c>
      <c r="O29" s="49">
        <v>26.1</v>
      </c>
      <c r="P29" s="6">
        <v>1259</v>
      </c>
      <c r="Q29" s="6">
        <v>248.3</v>
      </c>
      <c r="R29" s="6">
        <v>323.1</v>
      </c>
      <c r="S29" s="6">
        <v>551.9</v>
      </c>
      <c r="T29" s="6">
        <v>1222</v>
      </c>
      <c r="U29" s="6">
        <v>25.95</v>
      </c>
      <c r="V29" s="6">
        <v>1305</v>
      </c>
      <c r="W29" s="46">
        <v>-145</v>
      </c>
      <c r="X29" s="6">
        <v>2241</v>
      </c>
      <c r="Y29" s="45">
        <v>2.659</v>
      </c>
    </row>
    <row r="30" spans="1:25" ht="12.75">
      <c r="A30" s="6">
        <v>2008</v>
      </c>
      <c r="B30" s="11">
        <v>39595</v>
      </c>
      <c r="C30" s="6">
        <v>28.39</v>
      </c>
      <c r="D30" s="6">
        <v>1406</v>
      </c>
      <c r="E30" s="6">
        <v>10.67</v>
      </c>
      <c r="F30" s="6">
        <v>552</v>
      </c>
      <c r="G30" s="6">
        <v>19.75</v>
      </c>
      <c r="H30" s="46">
        <v>100</v>
      </c>
      <c r="I30" s="6">
        <v>517</v>
      </c>
      <c r="J30" s="6">
        <v>51.78</v>
      </c>
      <c r="K30" s="6">
        <v>1402</v>
      </c>
      <c r="L30" s="47">
        <v>74.9</v>
      </c>
      <c r="M30" s="6">
        <v>0</v>
      </c>
      <c r="N30" s="6">
        <v>0.766</v>
      </c>
      <c r="O30" s="45">
        <v>16.11</v>
      </c>
      <c r="P30" s="6">
        <v>1428</v>
      </c>
      <c r="Q30" s="6">
        <v>337.8</v>
      </c>
      <c r="R30" s="6">
        <v>318.9</v>
      </c>
      <c r="S30" s="6">
        <v>537.6</v>
      </c>
      <c r="T30" s="6">
        <v>1247</v>
      </c>
      <c r="U30" s="6">
        <v>26.59</v>
      </c>
      <c r="V30" s="6">
        <v>1339</v>
      </c>
      <c r="W30" s="6">
        <v>-119.1</v>
      </c>
      <c r="X30" s="6">
        <v>130</v>
      </c>
      <c r="Y30" s="45">
        <v>2.551</v>
      </c>
    </row>
    <row r="31" spans="1:25" ht="12.75">
      <c r="A31" s="6">
        <v>2008</v>
      </c>
      <c r="B31" s="11">
        <v>39596</v>
      </c>
      <c r="C31" s="6">
        <v>30.11</v>
      </c>
      <c r="D31" s="6">
        <v>1429</v>
      </c>
      <c r="E31" s="6">
        <v>12.97</v>
      </c>
      <c r="F31" s="6">
        <v>629</v>
      </c>
      <c r="G31" s="6">
        <v>21.13</v>
      </c>
      <c r="H31" s="47">
        <v>96.2</v>
      </c>
      <c r="I31" s="6">
        <v>634</v>
      </c>
      <c r="J31" s="6">
        <v>54.11</v>
      </c>
      <c r="K31" s="6">
        <v>1431</v>
      </c>
      <c r="L31" s="47">
        <v>77.6</v>
      </c>
      <c r="M31" s="6">
        <v>0</v>
      </c>
      <c r="N31" s="6">
        <v>0.978</v>
      </c>
      <c r="O31" s="49">
        <v>20.7</v>
      </c>
      <c r="P31" s="6">
        <v>1202</v>
      </c>
      <c r="Q31" s="6">
        <v>350.6</v>
      </c>
      <c r="R31" s="6">
        <v>292.8</v>
      </c>
      <c r="S31" s="6">
        <v>527.9</v>
      </c>
      <c r="T31" s="6">
        <v>1211</v>
      </c>
      <c r="U31" s="6">
        <v>26.01</v>
      </c>
      <c r="V31" s="6">
        <v>1355</v>
      </c>
      <c r="W31" s="6">
        <v>-64.14</v>
      </c>
      <c r="X31" s="6">
        <v>857</v>
      </c>
      <c r="Y31" s="45">
        <v>2.574</v>
      </c>
    </row>
    <row r="32" spans="1:25" ht="12.75">
      <c r="A32" s="6">
        <v>2008</v>
      </c>
      <c r="B32" s="11">
        <v>39597</v>
      </c>
      <c r="C32" s="6">
        <v>25.79</v>
      </c>
      <c r="D32" s="6">
        <v>1205</v>
      </c>
      <c r="E32" s="6">
        <v>13.82</v>
      </c>
      <c r="F32" s="6">
        <v>509</v>
      </c>
      <c r="G32" s="6">
        <v>19.31</v>
      </c>
      <c r="H32" s="46">
        <v>100</v>
      </c>
      <c r="I32" s="6">
        <v>1537</v>
      </c>
      <c r="J32" s="47">
        <v>76.5</v>
      </c>
      <c r="K32" s="6">
        <v>1157</v>
      </c>
      <c r="L32" s="47">
        <v>91.4</v>
      </c>
      <c r="M32" s="6">
        <v>1.9</v>
      </c>
      <c r="N32" s="45">
        <v>1.318</v>
      </c>
      <c r="O32" s="49">
        <v>25.56</v>
      </c>
      <c r="P32" s="6">
        <v>1434</v>
      </c>
      <c r="Q32" s="6">
        <v>177.1</v>
      </c>
      <c r="R32" s="6">
        <v>142.7</v>
      </c>
      <c r="S32" s="6">
        <v>436.2</v>
      </c>
      <c r="T32" s="6">
        <v>1211</v>
      </c>
      <c r="U32" s="6">
        <v>17.23</v>
      </c>
      <c r="V32" s="6">
        <v>1432</v>
      </c>
      <c r="W32" s="6">
        <v>-6999</v>
      </c>
      <c r="X32" s="6">
        <v>1000</v>
      </c>
      <c r="Y32" s="45">
        <v>1.225</v>
      </c>
    </row>
    <row r="33" spans="1:25" ht="12.75">
      <c r="A33" s="6">
        <v>2008</v>
      </c>
      <c r="B33" s="11">
        <v>39598</v>
      </c>
      <c r="C33" s="47">
        <v>21.7</v>
      </c>
      <c r="D33" s="6">
        <v>1324</v>
      </c>
      <c r="E33" s="6">
        <v>15.51</v>
      </c>
      <c r="F33" s="6">
        <v>2154</v>
      </c>
      <c r="G33" s="6">
        <v>18.15</v>
      </c>
      <c r="H33" s="46">
        <v>100</v>
      </c>
      <c r="I33" s="6">
        <v>0</v>
      </c>
      <c r="J33" s="47">
        <v>95.1</v>
      </c>
      <c r="K33" s="6">
        <v>1309</v>
      </c>
      <c r="L33" s="47">
        <v>99.8</v>
      </c>
      <c r="M33" s="6">
        <v>0.2</v>
      </c>
      <c r="N33" s="45">
        <v>1.302</v>
      </c>
      <c r="O33" s="45">
        <v>17.73</v>
      </c>
      <c r="P33" s="6">
        <v>1042</v>
      </c>
      <c r="Q33" s="6">
        <v>215.6</v>
      </c>
      <c r="R33" s="6">
        <v>105.2</v>
      </c>
      <c r="S33" s="6">
        <v>527.6</v>
      </c>
      <c r="T33" s="6">
        <v>1047</v>
      </c>
      <c r="U33" s="6">
        <v>8.65</v>
      </c>
      <c r="V33" s="6">
        <v>1326</v>
      </c>
      <c r="W33" s="6">
        <v>-115.2</v>
      </c>
      <c r="X33" s="6">
        <v>707</v>
      </c>
      <c r="Y33" s="6">
        <v>0.704</v>
      </c>
    </row>
    <row r="34" spans="1:25" ht="12.75">
      <c r="A34" s="6">
        <v>2008</v>
      </c>
      <c r="B34" s="11">
        <v>39599</v>
      </c>
      <c r="C34" s="6">
        <v>24.63</v>
      </c>
      <c r="D34" s="6">
        <v>1528</v>
      </c>
      <c r="E34" s="6">
        <v>13.33</v>
      </c>
      <c r="F34" s="6">
        <v>615</v>
      </c>
      <c r="G34" s="47">
        <v>17.9</v>
      </c>
      <c r="H34" s="46">
        <v>100</v>
      </c>
      <c r="I34" s="6">
        <v>0</v>
      </c>
      <c r="J34" s="47">
        <v>79.2</v>
      </c>
      <c r="K34" s="6">
        <v>1533</v>
      </c>
      <c r="L34" s="47">
        <v>92.8</v>
      </c>
      <c r="M34" s="6">
        <v>0.1</v>
      </c>
      <c r="N34" s="45">
        <v>2.842</v>
      </c>
      <c r="O34" s="49">
        <v>22.86</v>
      </c>
      <c r="P34" s="6">
        <v>329</v>
      </c>
      <c r="Q34" s="6">
        <v>94.2</v>
      </c>
      <c r="R34" s="6">
        <v>229.8</v>
      </c>
      <c r="S34" s="6">
        <v>650.7</v>
      </c>
      <c r="T34" s="6">
        <v>1307</v>
      </c>
      <c r="U34" s="6">
        <v>20.82</v>
      </c>
      <c r="V34" s="6">
        <v>1558</v>
      </c>
      <c r="W34" s="6">
        <v>-160.1</v>
      </c>
      <c r="X34" s="6">
        <v>1701</v>
      </c>
      <c r="Y34" s="45">
        <v>1.563</v>
      </c>
    </row>
    <row r="35" spans="3:25" ht="12.75">
      <c r="C35" s="19">
        <f>AVERAGE(C4:C34)</f>
        <v>26.363548387096774</v>
      </c>
      <c r="E35" s="19">
        <f>AVERAGE(E4:E34)</f>
        <v>12.515806451612901</v>
      </c>
      <c r="G35" s="19">
        <f>AVERAGE(G4:G34)</f>
        <v>19.02322580645161</v>
      </c>
      <c r="H35" s="19">
        <f>AVERAGE(H4:H34)</f>
        <v>99.47419354838709</v>
      </c>
      <c r="J35" s="19">
        <f>AVERAGE(J4:J34)</f>
        <v>66.71677419354837</v>
      </c>
      <c r="L35" s="19">
        <f>AVERAGE(L4:L34)</f>
        <v>85.73870967741938</v>
      </c>
      <c r="M35" s="20">
        <f>SUM(M4:M34)</f>
        <v>32.60000000000001</v>
      </c>
      <c r="Y35" s="20">
        <f>SUM(Y4:Y34)</f>
        <v>69.51799999999999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B2">
      <selection activeCell="Q33" sqref="Q3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281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39600</v>
      </c>
      <c r="C4" s="6">
        <v>20.34</v>
      </c>
      <c r="D4" s="6">
        <v>1319</v>
      </c>
      <c r="E4" s="6">
        <v>12.44</v>
      </c>
      <c r="F4" s="6">
        <v>228</v>
      </c>
      <c r="G4" s="6">
        <v>15.85</v>
      </c>
      <c r="H4" s="46">
        <v>100</v>
      </c>
      <c r="I4" s="6">
        <v>548</v>
      </c>
      <c r="J4" s="47">
        <v>93.5</v>
      </c>
      <c r="K4" s="6">
        <v>21</v>
      </c>
      <c r="L4" s="47">
        <v>98.5</v>
      </c>
      <c r="M4" s="6">
        <v>4.7</v>
      </c>
      <c r="N4" s="45">
        <v>2.647</v>
      </c>
      <c r="O4" s="49">
        <v>26.1</v>
      </c>
      <c r="P4" s="6">
        <v>944</v>
      </c>
      <c r="Q4" s="6">
        <v>65.51</v>
      </c>
      <c r="R4" s="6">
        <v>145.3</v>
      </c>
      <c r="S4" s="6">
        <v>597.1</v>
      </c>
      <c r="T4" s="6">
        <v>1315</v>
      </c>
      <c r="U4" s="44">
        <v>6.749</v>
      </c>
      <c r="V4" s="6">
        <v>1350</v>
      </c>
      <c r="W4" s="6">
        <v>-13.75</v>
      </c>
      <c r="X4" s="6">
        <v>244</v>
      </c>
      <c r="Y4" s="6">
        <v>0.831</v>
      </c>
    </row>
    <row r="5" spans="1:25" ht="12.75">
      <c r="A5" s="6">
        <v>2008</v>
      </c>
      <c r="B5" s="11">
        <v>39601</v>
      </c>
      <c r="C5" s="6">
        <v>25.69</v>
      </c>
      <c r="D5" s="6">
        <v>1603</v>
      </c>
      <c r="E5" s="6">
        <v>13.26</v>
      </c>
      <c r="F5" s="6">
        <v>15</v>
      </c>
      <c r="G5" s="6">
        <v>17.83</v>
      </c>
      <c r="H5" s="46">
        <v>100</v>
      </c>
      <c r="I5" s="6">
        <v>0</v>
      </c>
      <c r="J5" s="47">
        <v>76.8</v>
      </c>
      <c r="K5" s="6">
        <v>1600</v>
      </c>
      <c r="L5" s="47">
        <v>94.9</v>
      </c>
      <c r="M5" s="6">
        <v>0</v>
      </c>
      <c r="N5" s="45">
        <v>1.422</v>
      </c>
      <c r="O5" s="45">
        <v>15.03</v>
      </c>
      <c r="P5" s="6">
        <v>940</v>
      </c>
      <c r="Q5" s="6">
        <v>66.53</v>
      </c>
      <c r="R5" s="6">
        <v>237.2</v>
      </c>
      <c r="S5" s="46">
        <v>608</v>
      </c>
      <c r="T5" s="6">
        <v>1153</v>
      </c>
      <c r="U5" s="6">
        <v>23.4</v>
      </c>
      <c r="V5" s="6">
        <v>1334</v>
      </c>
      <c r="W5" s="6">
        <v>-6999</v>
      </c>
      <c r="X5" s="6">
        <v>1250</v>
      </c>
      <c r="Y5" s="45">
        <v>1.703</v>
      </c>
    </row>
    <row r="6" spans="1:25" ht="12.75">
      <c r="A6" s="6">
        <v>2008</v>
      </c>
      <c r="B6" s="11">
        <v>39602</v>
      </c>
      <c r="C6" s="47">
        <v>27.9</v>
      </c>
      <c r="D6" s="6">
        <v>1553</v>
      </c>
      <c r="E6" s="6">
        <v>12.23</v>
      </c>
      <c r="F6" s="6">
        <v>621</v>
      </c>
      <c r="G6" s="6">
        <v>19.32</v>
      </c>
      <c r="H6" s="46">
        <v>100</v>
      </c>
      <c r="I6" s="6">
        <v>0</v>
      </c>
      <c r="J6" s="6">
        <v>69.44</v>
      </c>
      <c r="K6" s="6">
        <v>1621</v>
      </c>
      <c r="L6" s="47">
        <v>88.9</v>
      </c>
      <c r="M6" s="6">
        <v>0</v>
      </c>
      <c r="N6" s="49">
        <v>1.51</v>
      </c>
      <c r="O6" s="49">
        <v>25.272</v>
      </c>
      <c r="P6" s="6">
        <v>1111</v>
      </c>
      <c r="Q6" s="6">
        <v>328.5</v>
      </c>
      <c r="R6" s="6">
        <v>300.9</v>
      </c>
      <c r="S6" s="6">
        <v>555.8</v>
      </c>
      <c r="T6" s="6">
        <v>1259</v>
      </c>
      <c r="U6" s="6">
        <v>23.52</v>
      </c>
      <c r="V6" s="6">
        <v>1357</v>
      </c>
      <c r="W6" s="47">
        <v>-83.9</v>
      </c>
      <c r="X6" s="6">
        <v>4</v>
      </c>
      <c r="Y6" s="45">
        <v>2.205</v>
      </c>
    </row>
    <row r="7" spans="1:25" ht="12.75">
      <c r="A7" s="6">
        <v>2008</v>
      </c>
      <c r="B7" s="11">
        <v>39603</v>
      </c>
      <c r="C7" s="6">
        <v>24.47</v>
      </c>
      <c r="D7" s="6">
        <v>1146</v>
      </c>
      <c r="E7" s="47">
        <v>14</v>
      </c>
      <c r="F7" s="6">
        <v>620</v>
      </c>
      <c r="G7" s="6">
        <v>18.77</v>
      </c>
      <c r="H7" s="46">
        <v>100</v>
      </c>
      <c r="I7" s="6">
        <v>48</v>
      </c>
      <c r="J7" s="47">
        <v>79.7</v>
      </c>
      <c r="K7" s="6">
        <v>1143</v>
      </c>
      <c r="L7" s="47">
        <v>94.1</v>
      </c>
      <c r="M7" s="6">
        <v>0</v>
      </c>
      <c r="N7" s="6">
        <v>0.807</v>
      </c>
      <c r="O7" s="45">
        <v>18.27</v>
      </c>
      <c r="P7" s="6">
        <v>719</v>
      </c>
      <c r="Q7" s="6">
        <v>200.8</v>
      </c>
      <c r="R7" s="46">
        <v>173</v>
      </c>
      <c r="S7" s="6">
        <v>678.2</v>
      </c>
      <c r="T7" s="6">
        <v>1140</v>
      </c>
      <c r="U7" s="6">
        <v>18.49</v>
      </c>
      <c r="V7" s="6">
        <v>1220</v>
      </c>
      <c r="W7" s="6">
        <v>-13.28</v>
      </c>
      <c r="X7" s="6">
        <v>459</v>
      </c>
      <c r="Y7" s="45">
        <v>1.334</v>
      </c>
    </row>
    <row r="8" spans="1:25" ht="12.75">
      <c r="A8" s="6">
        <v>2008</v>
      </c>
      <c r="B8" s="11">
        <v>39604</v>
      </c>
      <c r="C8" s="6">
        <v>29.05</v>
      </c>
      <c r="D8" s="6">
        <v>1442</v>
      </c>
      <c r="E8" s="6">
        <v>13.27</v>
      </c>
      <c r="F8" s="6">
        <v>650</v>
      </c>
      <c r="G8" s="47">
        <v>20.4</v>
      </c>
      <c r="H8" s="46">
        <v>100</v>
      </c>
      <c r="I8" s="6">
        <v>0</v>
      </c>
      <c r="J8" s="6">
        <v>61.31</v>
      </c>
      <c r="K8" s="6">
        <v>1604</v>
      </c>
      <c r="L8" s="47">
        <v>86.7</v>
      </c>
      <c r="M8" s="6">
        <v>0</v>
      </c>
      <c r="N8" s="45">
        <v>1.137</v>
      </c>
      <c r="O8" s="49">
        <v>14.22</v>
      </c>
      <c r="P8" s="6">
        <v>1205</v>
      </c>
      <c r="Q8" s="6">
        <v>286.8</v>
      </c>
      <c r="R8" s="6">
        <v>307.4</v>
      </c>
      <c r="S8" s="6">
        <v>521.7</v>
      </c>
      <c r="T8" s="6">
        <v>1205</v>
      </c>
      <c r="U8" s="6">
        <v>28.56</v>
      </c>
      <c r="V8" s="6">
        <v>1320</v>
      </c>
      <c r="W8" s="6">
        <v>-13.67</v>
      </c>
      <c r="X8" s="6">
        <v>715</v>
      </c>
      <c r="Y8" s="45">
        <v>2.361</v>
      </c>
    </row>
    <row r="9" spans="1:25" ht="12.75">
      <c r="A9" s="6">
        <v>2008</v>
      </c>
      <c r="B9" s="11">
        <v>39605</v>
      </c>
      <c r="C9" s="6">
        <v>29.14</v>
      </c>
      <c r="D9" s="6">
        <v>1431</v>
      </c>
      <c r="E9" s="6">
        <v>18.55</v>
      </c>
      <c r="F9" s="6">
        <v>2236</v>
      </c>
      <c r="G9" s="6">
        <v>23.31</v>
      </c>
      <c r="H9" s="47">
        <v>75</v>
      </c>
      <c r="I9" s="6">
        <v>2236</v>
      </c>
      <c r="J9" s="6">
        <v>35.16</v>
      </c>
      <c r="K9" s="6">
        <v>1548</v>
      </c>
      <c r="L9" s="6">
        <v>56.07</v>
      </c>
      <c r="M9" s="6">
        <v>0</v>
      </c>
      <c r="N9" s="6">
        <v>0.339</v>
      </c>
      <c r="O9" s="49">
        <v>15.84</v>
      </c>
      <c r="P9" s="6">
        <v>1421</v>
      </c>
      <c r="Q9" s="6">
        <v>42.43</v>
      </c>
      <c r="R9" s="44">
        <v>4.162</v>
      </c>
      <c r="S9" s="46">
        <v>490</v>
      </c>
      <c r="T9" s="6">
        <v>1403</v>
      </c>
      <c r="U9" s="6">
        <v>38.79</v>
      </c>
      <c r="V9" s="6">
        <v>1506</v>
      </c>
      <c r="W9" s="47">
        <v>-17</v>
      </c>
      <c r="X9" s="6">
        <v>2222</v>
      </c>
      <c r="Y9" s="49">
        <v>2.76</v>
      </c>
    </row>
    <row r="10" spans="1:25" ht="12.75">
      <c r="A10" s="6">
        <v>2008</v>
      </c>
      <c r="B10" s="11">
        <v>39606</v>
      </c>
      <c r="C10" s="6">
        <v>29.12</v>
      </c>
      <c r="D10" s="6">
        <v>1548</v>
      </c>
      <c r="E10" s="6">
        <v>17.57</v>
      </c>
      <c r="F10" s="6">
        <v>2322</v>
      </c>
      <c r="G10" s="47">
        <v>22.1</v>
      </c>
      <c r="H10" s="47">
        <v>77.2</v>
      </c>
      <c r="I10" s="6">
        <v>632</v>
      </c>
      <c r="J10" s="6">
        <v>27.31</v>
      </c>
      <c r="K10" s="6">
        <v>1454</v>
      </c>
      <c r="L10" s="6">
        <v>58.63</v>
      </c>
      <c r="M10" s="6">
        <v>0</v>
      </c>
      <c r="N10" s="45">
        <v>1.022</v>
      </c>
      <c r="O10" s="45">
        <v>19.35</v>
      </c>
      <c r="P10" s="6">
        <v>1156</v>
      </c>
      <c r="Q10" s="6">
        <v>34.01</v>
      </c>
      <c r="R10" s="6">
        <v>12.22</v>
      </c>
      <c r="S10" s="6">
        <v>590.6</v>
      </c>
      <c r="T10" s="6">
        <v>1059</v>
      </c>
      <c r="U10" s="6">
        <v>41.16</v>
      </c>
      <c r="V10" s="6">
        <v>1316</v>
      </c>
      <c r="W10" s="6">
        <v>-20.27</v>
      </c>
      <c r="X10" s="6">
        <v>2355</v>
      </c>
      <c r="Y10" s="45">
        <v>2.586</v>
      </c>
    </row>
    <row r="11" spans="1:25" ht="12.75">
      <c r="A11" s="6">
        <v>2008</v>
      </c>
      <c r="B11" s="11">
        <v>39607</v>
      </c>
      <c r="C11" s="6">
        <v>29.11</v>
      </c>
      <c r="D11" s="6">
        <v>1454</v>
      </c>
      <c r="E11" s="6">
        <v>14.71</v>
      </c>
      <c r="F11" s="6">
        <v>419</v>
      </c>
      <c r="G11" s="6">
        <v>21.45</v>
      </c>
      <c r="H11" s="47">
        <v>85.4</v>
      </c>
      <c r="I11" s="6">
        <v>320</v>
      </c>
      <c r="J11" s="6">
        <v>31.66</v>
      </c>
      <c r="K11" s="6">
        <v>1548</v>
      </c>
      <c r="L11" s="6">
        <v>58.46</v>
      </c>
      <c r="M11" s="6">
        <v>0</v>
      </c>
      <c r="N11" s="45">
        <v>1.316</v>
      </c>
      <c r="O11" s="49">
        <v>20.7</v>
      </c>
      <c r="P11" s="6">
        <v>1127</v>
      </c>
      <c r="Q11" s="6">
        <v>11.71</v>
      </c>
      <c r="R11" s="6">
        <v>14.55</v>
      </c>
      <c r="S11" s="6">
        <v>631.3</v>
      </c>
      <c r="T11" s="6">
        <v>1200</v>
      </c>
      <c r="U11" s="6">
        <v>43.63</v>
      </c>
      <c r="V11" s="6">
        <v>1315</v>
      </c>
      <c r="W11" s="6">
        <v>-22.51</v>
      </c>
      <c r="X11" s="6">
        <v>428</v>
      </c>
      <c r="Y11" s="49">
        <v>2.89</v>
      </c>
    </row>
    <row r="12" spans="1:25" ht="12.75">
      <c r="A12" s="6">
        <v>2008</v>
      </c>
      <c r="B12" s="11">
        <v>39608</v>
      </c>
      <c r="C12" s="6">
        <v>28.47</v>
      </c>
      <c r="D12" s="6">
        <v>1403</v>
      </c>
      <c r="E12" s="6">
        <v>13.86</v>
      </c>
      <c r="F12" s="6">
        <v>543</v>
      </c>
      <c r="G12" s="6">
        <v>21.25</v>
      </c>
      <c r="H12" s="47">
        <v>91.5</v>
      </c>
      <c r="I12" s="6">
        <v>546</v>
      </c>
      <c r="J12" s="6">
        <v>34.17</v>
      </c>
      <c r="K12" s="6">
        <v>1524</v>
      </c>
      <c r="L12" s="6">
        <v>61.23</v>
      </c>
      <c r="M12" s="6">
        <v>0</v>
      </c>
      <c r="N12" s="49">
        <v>1.14</v>
      </c>
      <c r="O12" s="49">
        <v>26.1</v>
      </c>
      <c r="P12" s="6">
        <v>1518</v>
      </c>
      <c r="Q12" s="6">
        <v>286.7</v>
      </c>
      <c r="R12" s="6">
        <v>12.38</v>
      </c>
      <c r="S12" s="6">
        <v>652.5</v>
      </c>
      <c r="T12" s="6">
        <v>1229</v>
      </c>
      <c r="U12" s="6">
        <v>32.12</v>
      </c>
      <c r="V12" s="6">
        <v>1418</v>
      </c>
      <c r="W12" s="6">
        <v>-20.18</v>
      </c>
      <c r="X12" s="6">
        <v>600</v>
      </c>
      <c r="Y12" s="45">
        <v>2.584</v>
      </c>
    </row>
    <row r="13" spans="1:25" ht="12.75">
      <c r="A13" s="6">
        <v>2008</v>
      </c>
      <c r="B13" s="11">
        <v>39609</v>
      </c>
      <c r="C13" s="6">
        <v>27.75</v>
      </c>
      <c r="D13" s="6">
        <v>1522</v>
      </c>
      <c r="E13" s="6">
        <v>15.13</v>
      </c>
      <c r="F13" s="6">
        <v>622</v>
      </c>
      <c r="G13" s="6">
        <v>21.48</v>
      </c>
      <c r="H13" s="47">
        <v>87.1</v>
      </c>
      <c r="I13" s="6">
        <v>624</v>
      </c>
      <c r="J13" s="6">
        <v>38.85</v>
      </c>
      <c r="K13" s="6">
        <v>1341</v>
      </c>
      <c r="L13" s="6">
        <v>64.32</v>
      </c>
      <c r="M13" s="6">
        <v>0</v>
      </c>
      <c r="N13" s="45">
        <v>1.404</v>
      </c>
      <c r="O13" s="49">
        <v>25.56</v>
      </c>
      <c r="P13" s="6">
        <v>1332</v>
      </c>
      <c r="Q13" s="6">
        <v>200.1</v>
      </c>
      <c r="R13" s="6">
        <v>14.38</v>
      </c>
      <c r="S13" s="6">
        <v>583.9</v>
      </c>
      <c r="T13" s="6">
        <v>1240</v>
      </c>
      <c r="U13" s="6">
        <v>34.29</v>
      </c>
      <c r="V13" s="6">
        <v>1348</v>
      </c>
      <c r="W13" s="47">
        <v>-18.7</v>
      </c>
      <c r="X13" s="6">
        <v>635</v>
      </c>
      <c r="Y13" s="45">
        <v>2.841</v>
      </c>
    </row>
    <row r="14" spans="1:26" ht="12.75">
      <c r="A14" s="6">
        <v>2008</v>
      </c>
      <c r="B14" s="11">
        <v>39610</v>
      </c>
      <c r="C14" s="6">
        <v>29.26</v>
      </c>
      <c r="D14" s="6">
        <v>1456</v>
      </c>
      <c r="E14" s="6">
        <v>14.72</v>
      </c>
      <c r="F14" s="6">
        <v>656</v>
      </c>
      <c r="G14" s="6">
        <v>21.38</v>
      </c>
      <c r="H14" s="47">
        <v>94.3</v>
      </c>
      <c r="I14" s="6">
        <v>529</v>
      </c>
      <c r="J14" s="6">
        <v>26.98</v>
      </c>
      <c r="K14" s="6">
        <v>1354</v>
      </c>
      <c r="L14" s="6">
        <v>66.38</v>
      </c>
      <c r="M14" s="6">
        <v>0</v>
      </c>
      <c r="N14" s="6">
        <v>0.679</v>
      </c>
      <c r="O14" s="45">
        <v>16.65</v>
      </c>
      <c r="P14" s="6">
        <v>1245</v>
      </c>
      <c r="Q14" s="46">
        <v>24.35</v>
      </c>
      <c r="R14" s="6">
        <v>14.67</v>
      </c>
      <c r="S14" s="6">
        <v>492.3</v>
      </c>
      <c r="T14" s="6">
        <v>1223</v>
      </c>
      <c r="U14" s="47">
        <v>43.5</v>
      </c>
      <c r="V14" s="6">
        <v>1330</v>
      </c>
      <c r="W14" s="6">
        <v>-19.78</v>
      </c>
      <c r="X14" s="6">
        <v>639</v>
      </c>
      <c r="Y14" s="45">
        <v>2.659</v>
      </c>
      <c r="Z14" s="16"/>
    </row>
    <row r="15" spans="1:25" ht="12.75">
      <c r="A15" s="6">
        <v>2008</v>
      </c>
      <c r="B15" s="11">
        <v>39611</v>
      </c>
      <c r="C15" s="6">
        <v>29.32</v>
      </c>
      <c r="D15" s="6">
        <v>1343</v>
      </c>
      <c r="E15" s="6">
        <v>15.04</v>
      </c>
      <c r="F15" s="6">
        <v>546</v>
      </c>
      <c r="G15" s="6">
        <v>22.07</v>
      </c>
      <c r="H15" s="47">
        <v>89.2</v>
      </c>
      <c r="I15" s="6">
        <v>549</v>
      </c>
      <c r="J15" s="6">
        <v>31.33</v>
      </c>
      <c r="K15" s="6">
        <v>1401</v>
      </c>
      <c r="L15" s="6">
        <v>59.37</v>
      </c>
      <c r="M15" s="6">
        <v>0</v>
      </c>
      <c r="N15" s="6">
        <v>0.827</v>
      </c>
      <c r="O15" s="45">
        <v>18.27</v>
      </c>
      <c r="P15" s="6">
        <v>1012</v>
      </c>
      <c r="Q15" s="6">
        <v>343.9</v>
      </c>
      <c r="R15" s="6">
        <v>14.84</v>
      </c>
      <c r="S15" s="6">
        <v>495.1</v>
      </c>
      <c r="T15" s="6">
        <v>1132</v>
      </c>
      <c r="U15" s="6">
        <v>41.05</v>
      </c>
      <c r="V15" s="6">
        <v>1327</v>
      </c>
      <c r="W15" s="6">
        <v>-18.73</v>
      </c>
      <c r="X15" s="6">
        <v>712</v>
      </c>
      <c r="Y15" s="45">
        <v>2.858</v>
      </c>
    </row>
    <row r="16" spans="1:25" ht="12.75">
      <c r="A16" s="6">
        <v>2008</v>
      </c>
      <c r="B16" s="11">
        <v>39612</v>
      </c>
      <c r="C16" s="6">
        <v>29.26</v>
      </c>
      <c r="D16" s="6">
        <v>1538</v>
      </c>
      <c r="E16" s="6">
        <v>16.24</v>
      </c>
      <c r="F16" s="6">
        <v>441</v>
      </c>
      <c r="G16" s="6">
        <v>21.82</v>
      </c>
      <c r="H16" s="47">
        <v>84.4</v>
      </c>
      <c r="I16" s="6">
        <v>442</v>
      </c>
      <c r="J16" s="6">
        <v>28.96</v>
      </c>
      <c r="K16" s="6">
        <v>1532</v>
      </c>
      <c r="L16" s="6">
        <v>56.13</v>
      </c>
      <c r="M16" s="6">
        <v>0</v>
      </c>
      <c r="N16" s="6">
        <v>0.885</v>
      </c>
      <c r="O16" s="49">
        <v>18.54</v>
      </c>
      <c r="P16" s="6">
        <v>1128</v>
      </c>
      <c r="Q16" s="6">
        <v>296.7</v>
      </c>
      <c r="R16" s="6">
        <v>15.46</v>
      </c>
      <c r="S16" s="46">
        <v>496</v>
      </c>
      <c r="T16" s="6">
        <v>1134</v>
      </c>
      <c r="U16" s="6">
        <v>39.79</v>
      </c>
      <c r="V16" s="6">
        <v>1348</v>
      </c>
      <c r="W16" s="6">
        <v>-18.77</v>
      </c>
      <c r="X16" s="6">
        <v>2359</v>
      </c>
      <c r="Y16" s="45">
        <v>2.952</v>
      </c>
    </row>
    <row r="17" spans="1:25" ht="12.75">
      <c r="A17" s="6">
        <v>2008</v>
      </c>
      <c r="B17" s="11">
        <v>39613</v>
      </c>
      <c r="C17" s="6">
        <v>28.96</v>
      </c>
      <c r="D17" s="6">
        <v>1437</v>
      </c>
      <c r="E17" s="6">
        <v>12.95</v>
      </c>
      <c r="F17" s="6">
        <v>645</v>
      </c>
      <c r="G17" s="6">
        <v>20.84</v>
      </c>
      <c r="H17" s="47">
        <v>88.3</v>
      </c>
      <c r="I17" s="6">
        <v>646</v>
      </c>
      <c r="J17" s="6">
        <v>31.07</v>
      </c>
      <c r="K17" s="6">
        <v>1516</v>
      </c>
      <c r="L17" s="6">
        <v>58.55</v>
      </c>
      <c r="M17" s="6">
        <v>0</v>
      </c>
      <c r="N17" s="6">
        <v>0.944</v>
      </c>
      <c r="O17" s="45">
        <v>21.51</v>
      </c>
      <c r="P17" s="6">
        <v>1317</v>
      </c>
      <c r="Q17" s="6">
        <v>210.7</v>
      </c>
      <c r="R17" s="6">
        <v>15.49</v>
      </c>
      <c r="S17" s="6">
        <v>483.8</v>
      </c>
      <c r="T17" s="6">
        <v>1156</v>
      </c>
      <c r="U17" s="6">
        <v>36.27</v>
      </c>
      <c r="V17" s="6">
        <v>1312</v>
      </c>
      <c r="W17" s="6">
        <v>-22.16</v>
      </c>
      <c r="X17" s="6">
        <v>703</v>
      </c>
      <c r="Y17" s="45">
        <v>3.052</v>
      </c>
    </row>
    <row r="18" spans="1:25" ht="12.75">
      <c r="A18" s="6">
        <v>2008</v>
      </c>
      <c r="B18" s="11">
        <v>39614</v>
      </c>
      <c r="C18" s="6">
        <v>28.59</v>
      </c>
      <c r="D18" s="6">
        <v>1354</v>
      </c>
      <c r="E18" s="6">
        <v>16.29</v>
      </c>
      <c r="F18" s="6">
        <v>352</v>
      </c>
      <c r="G18" s="6">
        <v>21.68</v>
      </c>
      <c r="H18" s="47">
        <v>82.9</v>
      </c>
      <c r="I18" s="6">
        <v>2319</v>
      </c>
      <c r="J18" s="6">
        <v>36.41</v>
      </c>
      <c r="K18" s="6">
        <v>1255</v>
      </c>
      <c r="L18" s="6">
        <v>61.54</v>
      </c>
      <c r="M18" s="6">
        <v>0</v>
      </c>
      <c r="N18" s="45">
        <v>1.427</v>
      </c>
      <c r="O18" s="49">
        <v>21.78</v>
      </c>
      <c r="P18" s="6">
        <v>2030</v>
      </c>
      <c r="Q18" s="6">
        <v>171.4</v>
      </c>
      <c r="R18" s="6">
        <v>12.57</v>
      </c>
      <c r="S18" s="6">
        <v>494.6</v>
      </c>
      <c r="T18" s="6">
        <v>1057</v>
      </c>
      <c r="U18" s="6">
        <v>27.76</v>
      </c>
      <c r="V18" s="6">
        <v>1310</v>
      </c>
      <c r="W18" s="6">
        <v>-16.66</v>
      </c>
      <c r="X18" s="6">
        <v>414</v>
      </c>
      <c r="Y18" s="45">
        <v>2.622</v>
      </c>
    </row>
    <row r="19" spans="1:25" ht="12.75">
      <c r="A19" s="6">
        <v>2008</v>
      </c>
      <c r="B19" s="11">
        <v>39615</v>
      </c>
      <c r="C19" s="6">
        <v>24.17</v>
      </c>
      <c r="D19" s="6">
        <v>1526</v>
      </c>
      <c r="E19" s="6">
        <v>11.77</v>
      </c>
      <c r="F19" s="6">
        <v>0</v>
      </c>
      <c r="G19" s="6">
        <v>18.29</v>
      </c>
      <c r="H19" s="47">
        <v>88.9</v>
      </c>
      <c r="I19" s="6">
        <v>427</v>
      </c>
      <c r="J19" s="6">
        <v>36.28</v>
      </c>
      <c r="K19" s="6">
        <v>1548</v>
      </c>
      <c r="L19" s="6">
        <v>69.33</v>
      </c>
      <c r="M19" s="6">
        <v>0</v>
      </c>
      <c r="N19" s="45">
        <v>1.948</v>
      </c>
      <c r="O19" s="45">
        <v>19.35</v>
      </c>
      <c r="P19" s="6">
        <v>1443</v>
      </c>
      <c r="Q19" s="6">
        <v>141.1</v>
      </c>
      <c r="R19" s="6">
        <v>14.5</v>
      </c>
      <c r="S19" s="6">
        <v>511.7</v>
      </c>
      <c r="T19" s="6">
        <v>1157</v>
      </c>
      <c r="U19" s="6">
        <v>34.61</v>
      </c>
      <c r="V19" s="6">
        <v>1351</v>
      </c>
      <c r="W19" s="6">
        <v>-22.65</v>
      </c>
      <c r="X19" s="6">
        <v>2359</v>
      </c>
      <c r="Y19" s="49">
        <v>2.49</v>
      </c>
    </row>
    <row r="20" spans="1:25" ht="12.75">
      <c r="A20" s="6">
        <v>2008</v>
      </c>
      <c r="B20" s="11">
        <v>39616</v>
      </c>
      <c r="C20" s="6">
        <v>25.95</v>
      </c>
      <c r="D20" s="6">
        <v>1632</v>
      </c>
      <c r="E20" s="6">
        <v>8.79</v>
      </c>
      <c r="F20" s="6">
        <v>646</v>
      </c>
      <c r="G20" s="47">
        <v>16.4</v>
      </c>
      <c r="H20" s="47">
        <v>88.1</v>
      </c>
      <c r="I20" s="6">
        <v>450</v>
      </c>
      <c r="J20" s="6">
        <v>25.66</v>
      </c>
      <c r="K20" s="6">
        <v>1450</v>
      </c>
      <c r="L20" s="47">
        <v>60.1</v>
      </c>
      <c r="M20" s="6">
        <v>0</v>
      </c>
      <c r="N20" s="45">
        <v>1.448</v>
      </c>
      <c r="O20" s="49">
        <v>16.38</v>
      </c>
      <c r="P20" s="6">
        <v>922</v>
      </c>
      <c r="Q20" s="6">
        <v>77.2</v>
      </c>
      <c r="R20" s="6">
        <v>16.19</v>
      </c>
      <c r="S20" s="6">
        <v>467.9</v>
      </c>
      <c r="T20" s="6">
        <v>1140</v>
      </c>
      <c r="U20" s="6">
        <v>39.15</v>
      </c>
      <c r="V20" s="6">
        <v>1336</v>
      </c>
      <c r="W20" s="6">
        <v>-24.94</v>
      </c>
      <c r="X20" s="6">
        <v>130</v>
      </c>
      <c r="Y20" s="45">
        <v>2.619</v>
      </c>
    </row>
    <row r="21" spans="1:25" ht="12.75">
      <c r="A21" s="6">
        <v>2008</v>
      </c>
      <c r="B21" s="11">
        <v>39617</v>
      </c>
      <c r="C21" s="6">
        <v>27.75</v>
      </c>
      <c r="D21" s="6">
        <v>1417</v>
      </c>
      <c r="E21" s="6">
        <v>11.55</v>
      </c>
      <c r="F21" s="6">
        <v>605</v>
      </c>
      <c r="G21" s="6">
        <v>19.09</v>
      </c>
      <c r="H21" s="47">
        <v>84.3</v>
      </c>
      <c r="I21" s="6">
        <v>607</v>
      </c>
      <c r="J21" s="6">
        <v>32.52</v>
      </c>
      <c r="K21" s="6">
        <v>1543</v>
      </c>
      <c r="L21" s="6">
        <v>59.74</v>
      </c>
      <c r="M21" s="6">
        <v>0</v>
      </c>
      <c r="N21" s="6">
        <v>0.811</v>
      </c>
      <c r="O21" s="45">
        <v>18.27</v>
      </c>
      <c r="P21" s="6">
        <v>1400</v>
      </c>
      <c r="Q21" s="6">
        <v>196</v>
      </c>
      <c r="R21" s="6">
        <v>14.37</v>
      </c>
      <c r="S21" s="6">
        <v>474.3</v>
      </c>
      <c r="T21" s="6">
        <v>1223</v>
      </c>
      <c r="U21" s="6">
        <v>43.03</v>
      </c>
      <c r="V21" s="6">
        <v>1340</v>
      </c>
      <c r="W21" s="6">
        <v>-20.38</v>
      </c>
      <c r="X21" s="6">
        <v>321</v>
      </c>
      <c r="Y21" s="45">
        <v>2.541</v>
      </c>
    </row>
    <row r="22" spans="1:25" ht="12.75">
      <c r="A22" s="6">
        <v>2008</v>
      </c>
      <c r="B22" s="11">
        <v>39618</v>
      </c>
      <c r="C22" s="6">
        <v>27.92</v>
      </c>
      <c r="D22" s="6">
        <v>1334</v>
      </c>
      <c r="E22" s="6">
        <v>14.29</v>
      </c>
      <c r="F22" s="6">
        <v>557</v>
      </c>
      <c r="G22" s="6">
        <v>20.72</v>
      </c>
      <c r="H22" s="47">
        <v>81.7</v>
      </c>
      <c r="I22" s="6">
        <v>547</v>
      </c>
      <c r="J22" s="6">
        <v>29.88</v>
      </c>
      <c r="K22" s="6">
        <v>1518</v>
      </c>
      <c r="L22" s="6">
        <v>56.51</v>
      </c>
      <c r="M22" s="6">
        <v>0</v>
      </c>
      <c r="N22" s="45">
        <v>1.333</v>
      </c>
      <c r="O22" s="45">
        <v>19.89</v>
      </c>
      <c r="P22" s="6">
        <v>1232</v>
      </c>
      <c r="Q22" s="6">
        <v>314.1</v>
      </c>
      <c r="R22" s="6">
        <v>14.18</v>
      </c>
      <c r="S22" s="46">
        <v>475</v>
      </c>
      <c r="T22" s="6">
        <v>1329</v>
      </c>
      <c r="U22" s="6">
        <v>37.77</v>
      </c>
      <c r="V22" s="6">
        <v>1322</v>
      </c>
      <c r="W22" s="6">
        <v>-16.06</v>
      </c>
      <c r="X22" s="6">
        <v>38</v>
      </c>
      <c r="Y22" s="45">
        <v>2.827</v>
      </c>
    </row>
    <row r="23" spans="1:25" ht="12.75">
      <c r="A23" s="6">
        <v>2008</v>
      </c>
      <c r="B23" s="11">
        <v>39619</v>
      </c>
      <c r="C23" s="6">
        <v>29.45</v>
      </c>
      <c r="D23" s="6">
        <v>1358</v>
      </c>
      <c r="E23" s="6">
        <v>14.94</v>
      </c>
      <c r="F23" s="6">
        <v>535</v>
      </c>
      <c r="G23" s="47">
        <v>21.7</v>
      </c>
      <c r="H23" s="47">
        <v>79.7</v>
      </c>
      <c r="I23" s="6">
        <v>528</v>
      </c>
      <c r="J23" s="47">
        <v>30.8</v>
      </c>
      <c r="K23" s="6">
        <v>1445</v>
      </c>
      <c r="L23" s="6">
        <v>54.82</v>
      </c>
      <c r="M23" s="6">
        <v>0</v>
      </c>
      <c r="N23" s="49">
        <v>1.15</v>
      </c>
      <c r="O23" s="49">
        <v>22.86</v>
      </c>
      <c r="P23" s="6">
        <v>1230</v>
      </c>
      <c r="Q23" s="46">
        <v>283</v>
      </c>
      <c r="R23" s="6">
        <v>14.62</v>
      </c>
      <c r="S23" s="6">
        <v>505.4</v>
      </c>
      <c r="T23" s="6">
        <v>1230</v>
      </c>
      <c r="U23" s="6">
        <v>35.27</v>
      </c>
      <c r="V23" s="6">
        <v>1412</v>
      </c>
      <c r="W23" s="47">
        <v>-16.5</v>
      </c>
      <c r="X23" s="6">
        <v>557</v>
      </c>
      <c r="Y23" s="45">
        <v>3.056</v>
      </c>
    </row>
    <row r="24" spans="1:25" ht="12.75">
      <c r="A24" s="6">
        <v>2008</v>
      </c>
      <c r="B24" s="11">
        <v>39620</v>
      </c>
      <c r="C24" s="6">
        <v>28.24</v>
      </c>
      <c r="D24" s="6">
        <v>1243</v>
      </c>
      <c r="E24" s="6">
        <v>15.48</v>
      </c>
      <c r="F24" s="6">
        <v>410</v>
      </c>
      <c r="G24" s="6">
        <v>21.07</v>
      </c>
      <c r="H24" s="47">
        <v>82.2</v>
      </c>
      <c r="I24" s="6">
        <v>2303</v>
      </c>
      <c r="J24" s="6">
        <v>42.61</v>
      </c>
      <c r="K24" s="6">
        <v>1255</v>
      </c>
      <c r="L24" s="6">
        <v>67.03</v>
      </c>
      <c r="M24" s="6">
        <v>0</v>
      </c>
      <c r="N24" s="45">
        <v>1.129</v>
      </c>
      <c r="O24" s="45">
        <v>24.75</v>
      </c>
      <c r="P24" s="6">
        <v>1456</v>
      </c>
      <c r="Q24" s="6">
        <v>201.1</v>
      </c>
      <c r="R24" s="47">
        <v>11.4</v>
      </c>
      <c r="S24" s="6">
        <v>532.8</v>
      </c>
      <c r="T24" s="6">
        <v>1307</v>
      </c>
      <c r="U24" s="6">
        <v>36.79</v>
      </c>
      <c r="V24" s="6">
        <v>1306</v>
      </c>
      <c r="W24" s="6">
        <v>-13.77</v>
      </c>
      <c r="X24" s="6">
        <v>235</v>
      </c>
      <c r="Y24" s="45">
        <v>2.384</v>
      </c>
    </row>
    <row r="25" spans="1:25" ht="12.75">
      <c r="A25" s="6">
        <v>2008</v>
      </c>
      <c r="B25" s="11">
        <v>39621</v>
      </c>
      <c r="C25" s="6">
        <v>25.72</v>
      </c>
      <c r="D25" s="6">
        <v>1254</v>
      </c>
      <c r="E25" s="6">
        <v>16.99</v>
      </c>
      <c r="F25" s="6">
        <v>2351</v>
      </c>
      <c r="G25" s="6">
        <v>20.28</v>
      </c>
      <c r="H25" s="47">
        <v>91.1</v>
      </c>
      <c r="I25" s="6">
        <v>730</v>
      </c>
      <c r="J25" s="6">
        <v>48.35</v>
      </c>
      <c r="K25" s="6">
        <v>1351</v>
      </c>
      <c r="L25" s="47">
        <v>75.9</v>
      </c>
      <c r="M25" s="6">
        <v>0</v>
      </c>
      <c r="N25" s="45">
        <v>1.384</v>
      </c>
      <c r="O25" s="49">
        <v>19.62</v>
      </c>
      <c r="P25" s="6">
        <v>1347</v>
      </c>
      <c r="Q25" s="6">
        <v>212.6</v>
      </c>
      <c r="R25" s="6">
        <v>10.61</v>
      </c>
      <c r="S25" s="6">
        <v>631.8</v>
      </c>
      <c r="T25" s="6">
        <v>1227</v>
      </c>
      <c r="U25" s="6">
        <v>32.79</v>
      </c>
      <c r="V25" s="6">
        <v>1312</v>
      </c>
      <c r="W25" s="6">
        <v>-10.43</v>
      </c>
      <c r="X25" s="6">
        <v>2238</v>
      </c>
      <c r="Y25" s="45">
        <v>2.023</v>
      </c>
    </row>
    <row r="26" spans="1:26" ht="12.75">
      <c r="A26" s="6">
        <v>2008</v>
      </c>
      <c r="B26" s="11">
        <v>39622</v>
      </c>
      <c r="C26" s="6">
        <v>26.95</v>
      </c>
      <c r="D26" s="6">
        <v>1550</v>
      </c>
      <c r="E26" s="6">
        <v>15.08</v>
      </c>
      <c r="F26" s="6">
        <v>328</v>
      </c>
      <c r="G26" s="6">
        <v>19.85</v>
      </c>
      <c r="H26" s="47">
        <v>93.3</v>
      </c>
      <c r="I26" s="6">
        <v>338</v>
      </c>
      <c r="J26" s="6">
        <v>44.79</v>
      </c>
      <c r="K26" s="6">
        <v>1440</v>
      </c>
      <c r="L26" s="47">
        <v>72.2</v>
      </c>
      <c r="M26" s="6">
        <v>0</v>
      </c>
      <c r="N26" s="49">
        <v>2.25</v>
      </c>
      <c r="O26" s="49">
        <v>22.86</v>
      </c>
      <c r="P26" s="6">
        <v>2100</v>
      </c>
      <c r="Q26" s="6">
        <v>103.3</v>
      </c>
      <c r="R26" s="6">
        <v>12.79</v>
      </c>
      <c r="S26" s="6">
        <v>561.7</v>
      </c>
      <c r="T26" s="6">
        <v>1258</v>
      </c>
      <c r="U26" s="6">
        <v>36.29</v>
      </c>
      <c r="V26" s="6">
        <v>1247</v>
      </c>
      <c r="W26" s="47">
        <v>-14.2</v>
      </c>
      <c r="X26" s="6">
        <v>352</v>
      </c>
      <c r="Y26" s="45">
        <v>2.428</v>
      </c>
      <c r="Z26" s="17"/>
    </row>
    <row r="27" spans="1:25" ht="12.75">
      <c r="A27" s="6">
        <v>2008</v>
      </c>
      <c r="B27" s="11">
        <v>39623</v>
      </c>
      <c r="C27" s="6">
        <v>25.36</v>
      </c>
      <c r="D27" s="6">
        <v>1251</v>
      </c>
      <c r="E27" s="6">
        <v>13.22</v>
      </c>
      <c r="F27" s="6">
        <v>618</v>
      </c>
      <c r="G27" s="6">
        <v>17.57</v>
      </c>
      <c r="H27" s="47">
        <v>92.6</v>
      </c>
      <c r="I27" s="6">
        <v>710</v>
      </c>
      <c r="J27" s="6">
        <v>53.17</v>
      </c>
      <c r="K27" s="6">
        <v>1251</v>
      </c>
      <c r="L27" s="47">
        <v>77.9</v>
      </c>
      <c r="M27" s="6">
        <v>0.8</v>
      </c>
      <c r="N27" s="49">
        <v>3.18</v>
      </c>
      <c r="O27" s="49">
        <v>30.42</v>
      </c>
      <c r="P27" s="6">
        <v>1408</v>
      </c>
      <c r="Q27" s="46">
        <v>129</v>
      </c>
      <c r="R27" s="6">
        <v>11.67</v>
      </c>
      <c r="S27" s="46">
        <v>582</v>
      </c>
      <c r="T27" s="6">
        <v>1125</v>
      </c>
      <c r="U27" s="6">
        <v>31.76</v>
      </c>
      <c r="V27" s="6">
        <v>1318</v>
      </c>
      <c r="W27" s="6">
        <v>-14.64</v>
      </c>
      <c r="X27" s="6">
        <v>626</v>
      </c>
      <c r="Y27" s="49">
        <v>2.03</v>
      </c>
    </row>
    <row r="28" spans="1:25" ht="12.75">
      <c r="A28" s="6">
        <v>2008</v>
      </c>
      <c r="B28" s="11">
        <v>39624</v>
      </c>
      <c r="C28" s="6">
        <v>24.85</v>
      </c>
      <c r="D28" s="6">
        <v>1426</v>
      </c>
      <c r="E28" s="6">
        <v>13.47</v>
      </c>
      <c r="F28" s="6">
        <v>706</v>
      </c>
      <c r="G28" s="6">
        <v>17.91</v>
      </c>
      <c r="H28" s="47">
        <v>93.5</v>
      </c>
      <c r="I28" s="6">
        <v>822</v>
      </c>
      <c r="J28" s="6">
        <v>44.66</v>
      </c>
      <c r="K28" s="6">
        <v>1321</v>
      </c>
      <c r="L28" s="47">
        <v>76</v>
      </c>
      <c r="M28" s="6">
        <v>0</v>
      </c>
      <c r="N28" s="45">
        <v>2.383</v>
      </c>
      <c r="O28" s="49">
        <v>19.08</v>
      </c>
      <c r="P28" s="6">
        <v>1050</v>
      </c>
      <c r="Q28" s="6">
        <v>68.78</v>
      </c>
      <c r="R28" s="6">
        <v>14.25</v>
      </c>
      <c r="S28" s="6">
        <v>435.9</v>
      </c>
      <c r="T28" s="6">
        <v>1202</v>
      </c>
      <c r="U28" s="47">
        <v>35.2</v>
      </c>
      <c r="V28" s="6">
        <v>1356</v>
      </c>
      <c r="W28" s="6">
        <v>-16.06</v>
      </c>
      <c r="X28" s="6">
        <v>340</v>
      </c>
      <c r="Y28" s="45">
        <v>2.382</v>
      </c>
    </row>
    <row r="29" spans="1:25" ht="12.75">
      <c r="A29" s="6">
        <v>2008</v>
      </c>
      <c r="B29" s="11">
        <v>39625</v>
      </c>
      <c r="C29" s="6">
        <v>26.35</v>
      </c>
      <c r="D29" s="6">
        <v>1535</v>
      </c>
      <c r="E29" s="6">
        <v>12.69</v>
      </c>
      <c r="F29" s="6">
        <v>621</v>
      </c>
      <c r="G29" s="6">
        <v>18.72</v>
      </c>
      <c r="H29" s="47">
        <v>90.4</v>
      </c>
      <c r="I29" s="6">
        <v>626</v>
      </c>
      <c r="J29" s="6">
        <v>37.34</v>
      </c>
      <c r="K29" s="6">
        <v>1533</v>
      </c>
      <c r="L29" s="6">
        <v>66.33</v>
      </c>
      <c r="M29" s="6">
        <v>0</v>
      </c>
      <c r="N29" s="49">
        <v>2.46</v>
      </c>
      <c r="O29" s="49">
        <v>22.86</v>
      </c>
      <c r="P29" s="6">
        <v>208</v>
      </c>
      <c r="Q29" s="6">
        <v>79.9</v>
      </c>
      <c r="R29" s="6">
        <v>15.33</v>
      </c>
      <c r="S29" s="6">
        <v>462.9</v>
      </c>
      <c r="T29" s="6">
        <v>1219</v>
      </c>
      <c r="U29" s="6">
        <v>37.06</v>
      </c>
      <c r="V29" s="6">
        <v>1339</v>
      </c>
      <c r="W29" s="6">
        <v>-15.19</v>
      </c>
      <c r="X29" s="6">
        <v>654</v>
      </c>
      <c r="Y29" s="45">
        <v>2.639</v>
      </c>
    </row>
    <row r="30" spans="1:25" ht="12.75">
      <c r="A30" s="6">
        <v>2008</v>
      </c>
      <c r="B30" s="11">
        <v>39626</v>
      </c>
      <c r="C30" s="47">
        <v>26.6</v>
      </c>
      <c r="D30" s="6">
        <v>1451</v>
      </c>
      <c r="E30" s="6">
        <v>13.63</v>
      </c>
      <c r="F30" s="6">
        <v>622</v>
      </c>
      <c r="G30" s="6">
        <v>19.44</v>
      </c>
      <c r="H30" s="47">
        <v>84.9</v>
      </c>
      <c r="I30" s="6">
        <v>623</v>
      </c>
      <c r="J30" s="6">
        <v>32.32</v>
      </c>
      <c r="K30" s="6">
        <v>1631</v>
      </c>
      <c r="L30" s="6">
        <v>60.81</v>
      </c>
      <c r="M30" s="6">
        <v>0</v>
      </c>
      <c r="N30" s="45">
        <v>1.862</v>
      </c>
      <c r="O30" s="45">
        <v>22.59</v>
      </c>
      <c r="P30" s="6">
        <v>1220</v>
      </c>
      <c r="Q30" s="6">
        <v>49.28</v>
      </c>
      <c r="R30" s="6">
        <v>14.89</v>
      </c>
      <c r="S30" s="6">
        <v>499.2</v>
      </c>
      <c r="T30" s="6">
        <v>1147</v>
      </c>
      <c r="U30" s="6">
        <v>35.44</v>
      </c>
      <c r="V30" s="6">
        <v>1358</v>
      </c>
      <c r="W30" s="6">
        <v>-14.92</v>
      </c>
      <c r="X30" s="6">
        <v>712</v>
      </c>
      <c r="Y30" s="45">
        <v>2.839</v>
      </c>
    </row>
    <row r="31" spans="1:25" ht="12.75">
      <c r="A31" s="6">
        <v>2008</v>
      </c>
      <c r="B31" s="11">
        <v>39627</v>
      </c>
      <c r="C31" s="6">
        <v>26.34</v>
      </c>
      <c r="D31" s="6">
        <v>1437</v>
      </c>
      <c r="E31" s="6">
        <v>12.76</v>
      </c>
      <c r="F31" s="6">
        <v>534</v>
      </c>
      <c r="G31" s="6">
        <v>19.12</v>
      </c>
      <c r="H31" s="47">
        <v>87.2</v>
      </c>
      <c r="I31" s="6">
        <v>537</v>
      </c>
      <c r="J31" s="6">
        <v>29.62</v>
      </c>
      <c r="K31" s="6">
        <v>1536</v>
      </c>
      <c r="L31" s="6">
        <v>58.47</v>
      </c>
      <c r="M31" s="6">
        <v>0</v>
      </c>
      <c r="N31" s="45">
        <v>1.178</v>
      </c>
      <c r="O31" s="49">
        <v>20.7</v>
      </c>
      <c r="P31" s="6">
        <v>1327</v>
      </c>
      <c r="Q31" s="6">
        <v>16.02</v>
      </c>
      <c r="R31" s="6">
        <v>15.58</v>
      </c>
      <c r="S31" s="6">
        <v>487.6</v>
      </c>
      <c r="T31" s="6">
        <v>1246</v>
      </c>
      <c r="U31" s="6">
        <v>37.11</v>
      </c>
      <c r="V31" s="6">
        <v>1342</v>
      </c>
      <c r="W31" s="6">
        <v>-18.48</v>
      </c>
      <c r="X31" s="6">
        <v>710</v>
      </c>
      <c r="Y31" s="45">
        <v>2.846</v>
      </c>
    </row>
    <row r="32" spans="1:25" ht="12.75">
      <c r="A32" s="6">
        <v>2008</v>
      </c>
      <c r="B32" s="11">
        <v>39628</v>
      </c>
      <c r="C32" s="6">
        <v>27.26</v>
      </c>
      <c r="D32" s="6">
        <v>1447</v>
      </c>
      <c r="E32" s="6">
        <v>12.72</v>
      </c>
      <c r="F32" s="6">
        <v>604</v>
      </c>
      <c r="G32" s="6">
        <v>19.88</v>
      </c>
      <c r="H32" s="47">
        <v>86.8</v>
      </c>
      <c r="I32" s="6">
        <v>605</v>
      </c>
      <c r="J32" s="47">
        <v>31.6</v>
      </c>
      <c r="K32" s="6">
        <v>1505</v>
      </c>
      <c r="L32" s="6">
        <v>57.76</v>
      </c>
      <c r="M32" s="6">
        <v>0</v>
      </c>
      <c r="N32" s="6">
        <v>0.999</v>
      </c>
      <c r="O32" s="45">
        <v>16.65</v>
      </c>
      <c r="P32" s="6">
        <v>1133</v>
      </c>
      <c r="Q32" s="46">
        <v>333</v>
      </c>
      <c r="R32" s="6">
        <v>14.14</v>
      </c>
      <c r="S32" s="6">
        <v>623.7</v>
      </c>
      <c r="T32" s="6">
        <v>1204</v>
      </c>
      <c r="U32" s="6">
        <v>37.03</v>
      </c>
      <c r="V32" s="6">
        <v>1228</v>
      </c>
      <c r="W32" s="6">
        <v>-17.05</v>
      </c>
      <c r="X32" s="6">
        <v>708</v>
      </c>
      <c r="Y32" s="45">
        <v>2.538</v>
      </c>
    </row>
    <row r="33" spans="1:25" ht="12.75">
      <c r="A33" s="6">
        <v>2008</v>
      </c>
      <c r="B33" s="11">
        <v>39629</v>
      </c>
      <c r="C33" s="6">
        <v>27.71</v>
      </c>
      <c r="D33" s="6">
        <v>1512</v>
      </c>
      <c r="E33" s="6">
        <v>13.9</v>
      </c>
      <c r="F33" s="6">
        <v>626</v>
      </c>
      <c r="G33" s="6">
        <v>20.09</v>
      </c>
      <c r="H33" s="47">
        <v>84.7</v>
      </c>
      <c r="I33" s="6">
        <v>628</v>
      </c>
      <c r="J33" s="6">
        <v>29.35</v>
      </c>
      <c r="K33" s="6">
        <v>1608</v>
      </c>
      <c r="L33" s="6">
        <v>57.05</v>
      </c>
      <c r="M33" s="6">
        <v>0</v>
      </c>
      <c r="N33" s="6">
        <v>0.866</v>
      </c>
      <c r="O33" s="45">
        <v>18.27</v>
      </c>
      <c r="P33" s="6">
        <v>1231</v>
      </c>
      <c r="Q33" s="46">
        <v>0</v>
      </c>
      <c r="R33" s="6">
        <v>13.01</v>
      </c>
      <c r="S33" s="6">
        <v>538.1</v>
      </c>
      <c r="T33" s="6">
        <v>1155</v>
      </c>
      <c r="U33" s="6">
        <v>33.92</v>
      </c>
      <c r="V33" s="6">
        <v>1427</v>
      </c>
      <c r="W33" s="6">
        <v>-15.64</v>
      </c>
      <c r="X33" s="6">
        <v>716</v>
      </c>
      <c r="Y33" s="49">
        <v>2.51</v>
      </c>
    </row>
    <row r="34" spans="3:25" ht="12.75">
      <c r="C34" s="19">
        <f>AVERAGE(C4:C33)</f>
        <v>27.235000000000007</v>
      </c>
      <c r="E34" s="19">
        <f>AVERAGE(E4:E33)</f>
        <v>14.051333333333334</v>
      </c>
      <c r="G34" s="19">
        <f>AVERAGE(G4:G33)</f>
        <v>19.989333333333335</v>
      </c>
      <c r="H34" s="19">
        <f>AVERAGE(H4:H33)</f>
        <v>88.82333333333334</v>
      </c>
      <c r="J34" s="19">
        <f>AVERAGE(J4:J33)</f>
        <v>41.71999999999999</v>
      </c>
      <c r="L34" s="19">
        <f>AVERAGE(L4:L33)</f>
        <v>67.791</v>
      </c>
      <c r="M34" s="20">
        <f>SUM(M4:M33)</f>
        <v>5.5</v>
      </c>
      <c r="Y34" s="20">
        <f>SUM(Y4:Y33)</f>
        <v>74.39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D2">
      <selection activeCell="Y32" sqref="Y32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39630</v>
      </c>
      <c r="C4" s="6">
        <v>28.87</v>
      </c>
      <c r="D4" s="6">
        <v>1444</v>
      </c>
      <c r="E4" s="6">
        <v>15.67</v>
      </c>
      <c r="F4" s="6">
        <v>659</v>
      </c>
      <c r="G4" s="6">
        <v>21.24</v>
      </c>
      <c r="H4" s="47">
        <v>76.5</v>
      </c>
      <c r="I4" s="6">
        <v>659</v>
      </c>
      <c r="J4" s="47">
        <v>18.6</v>
      </c>
      <c r="K4" s="6">
        <v>1453</v>
      </c>
      <c r="L4" s="6">
        <v>47.01</v>
      </c>
      <c r="M4" s="6">
        <v>0</v>
      </c>
      <c r="N4" s="45">
        <v>1.165</v>
      </c>
      <c r="O4" s="49">
        <v>19.08</v>
      </c>
      <c r="P4" s="6">
        <v>1332</v>
      </c>
      <c r="Q4" s="46">
        <v>0</v>
      </c>
      <c r="R4" s="6">
        <v>14.03</v>
      </c>
      <c r="S4" s="6">
        <v>515.3</v>
      </c>
      <c r="T4" s="6">
        <v>1241</v>
      </c>
      <c r="U4" s="6">
        <v>38.37</v>
      </c>
      <c r="V4" s="6">
        <v>1344</v>
      </c>
      <c r="W4" s="6">
        <v>-14.95</v>
      </c>
      <c r="X4" s="6">
        <v>112</v>
      </c>
      <c r="Y4" s="45">
        <v>2.972</v>
      </c>
    </row>
    <row r="5" spans="1:25" ht="12.75">
      <c r="A5" s="6">
        <v>2008</v>
      </c>
      <c r="B5" s="11">
        <v>39631</v>
      </c>
      <c r="C5" s="6">
        <v>28.18</v>
      </c>
      <c r="D5" s="6">
        <v>1521</v>
      </c>
      <c r="E5" s="6">
        <v>14.13</v>
      </c>
      <c r="F5" s="6">
        <v>651</v>
      </c>
      <c r="G5" s="6">
        <v>20.69</v>
      </c>
      <c r="H5" s="6">
        <v>69.17</v>
      </c>
      <c r="I5" s="6">
        <v>652</v>
      </c>
      <c r="J5" s="6">
        <v>19.06</v>
      </c>
      <c r="K5" s="6">
        <v>1518</v>
      </c>
      <c r="L5" s="6">
        <v>43.91</v>
      </c>
      <c r="M5" s="6">
        <v>0</v>
      </c>
      <c r="N5" s="45">
        <v>1.427</v>
      </c>
      <c r="O5" s="45">
        <v>20.43</v>
      </c>
      <c r="P5" s="6">
        <v>1120</v>
      </c>
      <c r="Q5" s="6">
        <v>66.42</v>
      </c>
      <c r="R5" s="6">
        <v>14.24</v>
      </c>
      <c r="S5" s="6">
        <v>489.7</v>
      </c>
      <c r="T5" s="6">
        <v>1331</v>
      </c>
      <c r="U5" s="6">
        <v>38.09</v>
      </c>
      <c r="V5" s="6">
        <v>1339</v>
      </c>
      <c r="W5" s="6">
        <v>-17.94</v>
      </c>
      <c r="X5" s="6">
        <v>709</v>
      </c>
      <c r="Y5" s="45">
        <v>3.128</v>
      </c>
    </row>
    <row r="6" spans="1:25" ht="12.75">
      <c r="A6" s="6">
        <v>2008</v>
      </c>
      <c r="B6" s="11">
        <v>39632</v>
      </c>
      <c r="C6" s="6">
        <v>26.68</v>
      </c>
      <c r="D6" s="6">
        <v>1535</v>
      </c>
      <c r="E6" s="6">
        <v>16.01</v>
      </c>
      <c r="F6" s="6">
        <v>2348</v>
      </c>
      <c r="G6" s="6">
        <v>20.61</v>
      </c>
      <c r="H6" s="6">
        <v>64.54</v>
      </c>
      <c r="I6" s="6">
        <v>742</v>
      </c>
      <c r="J6" s="6">
        <v>19.53</v>
      </c>
      <c r="K6" s="6">
        <v>1544</v>
      </c>
      <c r="L6" s="47">
        <v>47.1</v>
      </c>
      <c r="M6" s="6">
        <v>0</v>
      </c>
      <c r="N6" s="45">
        <v>1.316</v>
      </c>
      <c r="O6" s="45">
        <v>16.11</v>
      </c>
      <c r="P6" s="6">
        <v>1235</v>
      </c>
      <c r="Q6" s="6">
        <v>49.18</v>
      </c>
      <c r="R6" s="6">
        <v>10.14</v>
      </c>
      <c r="S6" s="6">
        <v>534.9</v>
      </c>
      <c r="T6" s="6">
        <v>1254</v>
      </c>
      <c r="U6" s="6">
        <v>28.6</v>
      </c>
      <c r="V6" s="6">
        <v>1350</v>
      </c>
      <c r="W6" s="6">
        <v>-12.39</v>
      </c>
      <c r="X6" s="6">
        <v>2359</v>
      </c>
      <c r="Y6" s="45">
        <v>2.276</v>
      </c>
    </row>
    <row r="7" spans="1:25" ht="12.75">
      <c r="A7" s="6">
        <v>2008</v>
      </c>
      <c r="B7" s="11">
        <v>39633</v>
      </c>
      <c r="C7" s="6">
        <v>26.85</v>
      </c>
      <c r="D7" s="6">
        <v>1451</v>
      </c>
      <c r="E7" s="6">
        <v>12.24</v>
      </c>
      <c r="F7" s="6">
        <v>715</v>
      </c>
      <c r="G7" s="6">
        <v>18.98</v>
      </c>
      <c r="H7" s="47">
        <v>79.5</v>
      </c>
      <c r="I7" s="6">
        <v>713</v>
      </c>
      <c r="J7" s="6">
        <v>21.83</v>
      </c>
      <c r="K7" s="6">
        <v>1507</v>
      </c>
      <c r="L7" s="6">
        <v>51.65</v>
      </c>
      <c r="M7" s="6">
        <v>0</v>
      </c>
      <c r="N7" s="45">
        <v>1.555</v>
      </c>
      <c r="O7" s="49">
        <v>23.13</v>
      </c>
      <c r="P7" s="6">
        <v>1239</v>
      </c>
      <c r="Q7" s="6">
        <v>117.5</v>
      </c>
      <c r="R7" s="6">
        <v>15.36</v>
      </c>
      <c r="S7" s="6">
        <v>424.2</v>
      </c>
      <c r="T7" s="6">
        <v>1245</v>
      </c>
      <c r="U7" s="6">
        <v>34.99</v>
      </c>
      <c r="V7" s="6">
        <v>1333</v>
      </c>
      <c r="W7" s="6">
        <v>-17.95</v>
      </c>
      <c r="X7" s="6">
        <v>653</v>
      </c>
      <c r="Y7" s="45">
        <v>3.176</v>
      </c>
    </row>
    <row r="8" spans="1:25" ht="12.75">
      <c r="A8" s="6">
        <v>2008</v>
      </c>
      <c r="B8" s="11">
        <v>39634</v>
      </c>
      <c r="C8" s="6">
        <v>27.13</v>
      </c>
      <c r="D8" s="6">
        <v>1605</v>
      </c>
      <c r="E8" s="6">
        <v>10.97</v>
      </c>
      <c r="F8" s="6">
        <v>653</v>
      </c>
      <c r="G8" s="6">
        <v>18.71</v>
      </c>
      <c r="H8" s="47">
        <v>84.2</v>
      </c>
      <c r="I8" s="6">
        <v>654</v>
      </c>
      <c r="J8" s="6">
        <v>16.76</v>
      </c>
      <c r="K8" s="6">
        <v>1333</v>
      </c>
      <c r="L8" s="6">
        <v>49.59</v>
      </c>
      <c r="M8" s="6">
        <v>0</v>
      </c>
      <c r="N8" s="45">
        <v>2.011</v>
      </c>
      <c r="O8" s="49">
        <v>23.13</v>
      </c>
      <c r="P8" s="6">
        <v>1057</v>
      </c>
      <c r="Q8" s="6">
        <v>54.25</v>
      </c>
      <c r="R8" s="6">
        <v>15.93</v>
      </c>
      <c r="S8" s="6">
        <v>453.4</v>
      </c>
      <c r="T8" s="6">
        <v>1240</v>
      </c>
      <c r="U8" s="47">
        <v>37.3</v>
      </c>
      <c r="V8" s="6">
        <v>1345</v>
      </c>
      <c r="W8" s="6">
        <v>-19.43</v>
      </c>
      <c r="X8" s="6">
        <v>332</v>
      </c>
      <c r="Y8" s="49">
        <v>3.16</v>
      </c>
    </row>
    <row r="9" spans="1:25" ht="12.75">
      <c r="A9" s="6">
        <v>2008</v>
      </c>
      <c r="B9" s="11">
        <v>39635</v>
      </c>
      <c r="C9" s="6">
        <v>28.69</v>
      </c>
      <c r="D9" s="6">
        <v>1452</v>
      </c>
      <c r="E9" s="6">
        <v>12.51</v>
      </c>
      <c r="F9" s="6">
        <v>703</v>
      </c>
      <c r="G9" s="6">
        <v>19.98</v>
      </c>
      <c r="H9" s="47">
        <v>75.4</v>
      </c>
      <c r="I9" s="6">
        <v>702</v>
      </c>
      <c r="J9" s="6">
        <v>20.91</v>
      </c>
      <c r="K9" s="6">
        <v>1605</v>
      </c>
      <c r="L9" s="6">
        <v>48.24</v>
      </c>
      <c r="M9" s="6">
        <v>0</v>
      </c>
      <c r="N9" s="45">
        <v>1.721</v>
      </c>
      <c r="O9" s="49">
        <v>19.08</v>
      </c>
      <c r="P9" s="6">
        <v>1126</v>
      </c>
      <c r="Q9" s="6">
        <v>35.51</v>
      </c>
      <c r="R9" s="6">
        <v>16.03</v>
      </c>
      <c r="S9" s="6">
        <v>472.6</v>
      </c>
      <c r="T9" s="6">
        <v>1218</v>
      </c>
      <c r="U9" s="6">
        <v>42.36</v>
      </c>
      <c r="V9" s="6">
        <v>1404</v>
      </c>
      <c r="W9" s="6">
        <v>-16.12</v>
      </c>
      <c r="X9" s="6">
        <v>511</v>
      </c>
      <c r="Y9" s="49">
        <v>3.11</v>
      </c>
    </row>
    <row r="10" spans="1:25" ht="12.75">
      <c r="A10" s="6">
        <v>2008</v>
      </c>
      <c r="B10" s="11">
        <v>39636</v>
      </c>
      <c r="C10" s="6">
        <v>27.43</v>
      </c>
      <c r="D10" s="6">
        <v>1453</v>
      </c>
      <c r="E10" s="6">
        <v>12.75</v>
      </c>
      <c r="F10" s="6">
        <v>527</v>
      </c>
      <c r="G10" s="6">
        <v>19.77</v>
      </c>
      <c r="H10" s="47">
        <v>77.5</v>
      </c>
      <c r="I10" s="6">
        <v>527</v>
      </c>
      <c r="J10" s="47">
        <v>25.2</v>
      </c>
      <c r="K10" s="6">
        <v>1523</v>
      </c>
      <c r="L10" s="47">
        <v>50.1</v>
      </c>
      <c r="M10" s="6">
        <v>0</v>
      </c>
      <c r="N10" s="45">
        <v>1.756</v>
      </c>
      <c r="O10" s="49">
        <v>20.7</v>
      </c>
      <c r="P10" s="6">
        <v>1317</v>
      </c>
      <c r="Q10" s="44">
        <v>3.934</v>
      </c>
      <c r="R10" s="6">
        <v>15.67</v>
      </c>
      <c r="S10" s="6">
        <v>476.2</v>
      </c>
      <c r="T10" s="6">
        <v>1158</v>
      </c>
      <c r="U10" s="6">
        <v>41.36</v>
      </c>
      <c r="V10" s="6">
        <v>1351</v>
      </c>
      <c r="W10" s="6">
        <v>-16.75</v>
      </c>
      <c r="X10" s="6">
        <v>557</v>
      </c>
      <c r="Y10" s="45">
        <v>3.052</v>
      </c>
    </row>
    <row r="11" spans="1:25" ht="12.75">
      <c r="A11" s="6">
        <v>2008</v>
      </c>
      <c r="B11" s="11">
        <v>39637</v>
      </c>
      <c r="C11" s="47">
        <v>27.7</v>
      </c>
      <c r="D11" s="6">
        <v>1520</v>
      </c>
      <c r="E11" s="6">
        <v>11.54</v>
      </c>
      <c r="F11" s="6">
        <v>710</v>
      </c>
      <c r="G11" s="6">
        <v>19.23</v>
      </c>
      <c r="H11" s="47">
        <v>78.3</v>
      </c>
      <c r="I11" s="6">
        <v>647</v>
      </c>
      <c r="J11" s="6">
        <v>20.12</v>
      </c>
      <c r="K11" s="6">
        <v>1521</v>
      </c>
      <c r="L11" s="6">
        <v>47.11</v>
      </c>
      <c r="M11" s="6">
        <v>0</v>
      </c>
      <c r="N11" s="45">
        <v>1.531</v>
      </c>
      <c r="O11" s="49">
        <v>22.32</v>
      </c>
      <c r="P11" s="6">
        <v>1432</v>
      </c>
      <c r="Q11" s="6">
        <v>82.1</v>
      </c>
      <c r="R11" s="6">
        <v>15.93</v>
      </c>
      <c r="S11" s="6">
        <v>453.9</v>
      </c>
      <c r="T11" s="6">
        <v>1207</v>
      </c>
      <c r="U11" s="6">
        <v>39.58</v>
      </c>
      <c r="V11" s="6">
        <v>1330</v>
      </c>
      <c r="W11" s="6">
        <v>-18.47</v>
      </c>
      <c r="X11" s="6">
        <v>718</v>
      </c>
      <c r="Y11" s="45">
        <v>3.312</v>
      </c>
    </row>
    <row r="12" spans="1:25" ht="12.75">
      <c r="A12" s="6">
        <v>2008</v>
      </c>
      <c r="B12" s="11">
        <v>39638</v>
      </c>
      <c r="C12" s="6">
        <v>25.61</v>
      </c>
      <c r="D12" s="6">
        <v>1419</v>
      </c>
      <c r="E12" s="6">
        <v>11.43</v>
      </c>
      <c r="F12" s="6">
        <v>628</v>
      </c>
      <c r="G12" s="47">
        <v>18</v>
      </c>
      <c r="H12" s="47">
        <v>71.7</v>
      </c>
      <c r="I12" s="6">
        <v>625</v>
      </c>
      <c r="J12" s="6">
        <v>19.13</v>
      </c>
      <c r="K12" s="6">
        <v>1412</v>
      </c>
      <c r="L12" s="6">
        <v>46.48</v>
      </c>
      <c r="M12" s="6">
        <v>0</v>
      </c>
      <c r="N12" s="45">
        <v>1.587</v>
      </c>
      <c r="O12" s="49">
        <v>20.7</v>
      </c>
      <c r="P12" s="6">
        <v>1233</v>
      </c>
      <c r="Q12" s="6">
        <v>51.15</v>
      </c>
      <c r="R12" s="46">
        <v>16</v>
      </c>
      <c r="S12" s="6">
        <v>449.5</v>
      </c>
      <c r="T12" s="6">
        <v>1200</v>
      </c>
      <c r="U12" s="6">
        <v>38.03</v>
      </c>
      <c r="V12" s="6">
        <v>1356</v>
      </c>
      <c r="W12" s="6">
        <v>-19.31</v>
      </c>
      <c r="X12" s="6">
        <v>707</v>
      </c>
      <c r="Y12" s="45">
        <v>3.133</v>
      </c>
    </row>
    <row r="13" spans="1:25" ht="12.75">
      <c r="A13" s="6">
        <v>2008</v>
      </c>
      <c r="B13" s="11">
        <v>39639</v>
      </c>
      <c r="C13" s="6">
        <v>25.06</v>
      </c>
      <c r="D13" s="6">
        <v>1430</v>
      </c>
      <c r="E13" s="6">
        <v>10.45</v>
      </c>
      <c r="F13" s="6">
        <v>627</v>
      </c>
      <c r="G13" s="6">
        <v>17.49</v>
      </c>
      <c r="H13" s="47">
        <v>78</v>
      </c>
      <c r="I13" s="6">
        <v>628</v>
      </c>
      <c r="J13" s="6">
        <v>27.44</v>
      </c>
      <c r="K13" s="6">
        <v>1347</v>
      </c>
      <c r="L13" s="6">
        <v>52.54</v>
      </c>
      <c r="M13" s="6">
        <v>0</v>
      </c>
      <c r="N13" s="49">
        <v>2.051</v>
      </c>
      <c r="O13" s="49">
        <v>25.272</v>
      </c>
      <c r="P13" s="6">
        <v>1355</v>
      </c>
      <c r="Q13" s="6">
        <v>24.54</v>
      </c>
      <c r="R13" s="6">
        <v>16.17</v>
      </c>
      <c r="S13" s="6">
        <v>451.1</v>
      </c>
      <c r="T13" s="6">
        <v>1145</v>
      </c>
      <c r="U13" s="6">
        <v>38.48</v>
      </c>
      <c r="V13" s="6">
        <v>1354</v>
      </c>
      <c r="W13" s="6">
        <v>-19.73</v>
      </c>
      <c r="X13" s="6">
        <v>650</v>
      </c>
      <c r="Y13" s="45">
        <v>3.282</v>
      </c>
    </row>
    <row r="14" spans="1:26" ht="12.75">
      <c r="A14" s="6">
        <v>2008</v>
      </c>
      <c r="B14" s="11">
        <v>39640</v>
      </c>
      <c r="C14" s="6">
        <v>25.96</v>
      </c>
      <c r="D14" s="6">
        <v>1444</v>
      </c>
      <c r="E14" s="6">
        <v>11.29</v>
      </c>
      <c r="F14" s="6">
        <v>414</v>
      </c>
      <c r="G14" s="6">
        <v>17.92</v>
      </c>
      <c r="H14" s="47">
        <v>77.7</v>
      </c>
      <c r="I14" s="6">
        <v>655</v>
      </c>
      <c r="J14" s="6">
        <v>29.95</v>
      </c>
      <c r="K14" s="6">
        <v>1508</v>
      </c>
      <c r="L14" s="6">
        <v>55.71</v>
      </c>
      <c r="M14" s="6">
        <v>0</v>
      </c>
      <c r="N14" s="45">
        <v>2.217</v>
      </c>
      <c r="O14" s="45">
        <v>26.64</v>
      </c>
      <c r="P14" s="6">
        <v>946</v>
      </c>
      <c r="Q14" s="6">
        <v>69.81</v>
      </c>
      <c r="R14" s="6">
        <v>14.38</v>
      </c>
      <c r="S14" s="46">
        <v>500</v>
      </c>
      <c r="T14" s="6">
        <v>1325</v>
      </c>
      <c r="U14" s="6">
        <v>40.31</v>
      </c>
      <c r="V14" s="6">
        <v>1347</v>
      </c>
      <c r="W14" s="6">
        <v>-17.83</v>
      </c>
      <c r="X14" s="6">
        <v>441</v>
      </c>
      <c r="Y14" s="45">
        <v>2.938</v>
      </c>
      <c r="Z14" s="16"/>
    </row>
    <row r="15" spans="1:25" ht="12.75">
      <c r="A15" s="6">
        <v>2008</v>
      </c>
      <c r="B15" s="11">
        <v>39641</v>
      </c>
      <c r="C15" s="6">
        <v>27.14</v>
      </c>
      <c r="D15" s="6">
        <v>1516</v>
      </c>
      <c r="E15" s="6">
        <v>13.45</v>
      </c>
      <c r="F15" s="6">
        <v>627</v>
      </c>
      <c r="G15" s="6">
        <v>19.54</v>
      </c>
      <c r="H15" s="47">
        <v>71.5</v>
      </c>
      <c r="I15" s="6">
        <v>628</v>
      </c>
      <c r="J15" s="6">
        <v>22.23</v>
      </c>
      <c r="K15" s="6">
        <v>1532</v>
      </c>
      <c r="L15" s="6">
        <v>49.55</v>
      </c>
      <c r="M15" s="6">
        <v>0</v>
      </c>
      <c r="N15" s="45">
        <v>2.906</v>
      </c>
      <c r="O15" s="45">
        <v>26.352</v>
      </c>
      <c r="P15" s="6">
        <v>1202</v>
      </c>
      <c r="Q15" s="6">
        <v>19.86</v>
      </c>
      <c r="R15" s="6">
        <v>16.14</v>
      </c>
      <c r="S15" s="6">
        <v>458.3</v>
      </c>
      <c r="T15" s="6">
        <v>1157</v>
      </c>
      <c r="U15" s="6">
        <v>41.55</v>
      </c>
      <c r="V15" s="6">
        <v>1355</v>
      </c>
      <c r="W15" s="6">
        <v>-13.24</v>
      </c>
      <c r="X15" s="6">
        <v>713</v>
      </c>
      <c r="Y15" s="45">
        <v>3.638</v>
      </c>
    </row>
    <row r="16" spans="1:25" ht="12.75">
      <c r="A16" s="6">
        <v>2008</v>
      </c>
      <c r="B16" s="11">
        <v>39642</v>
      </c>
      <c r="C16" s="6">
        <v>25.45</v>
      </c>
      <c r="D16" s="6">
        <v>1429</v>
      </c>
      <c r="E16" s="47">
        <v>11.8</v>
      </c>
      <c r="F16" s="6">
        <v>613</v>
      </c>
      <c r="G16" s="6">
        <v>18.37</v>
      </c>
      <c r="H16" s="47">
        <v>79.3</v>
      </c>
      <c r="I16" s="6">
        <v>616</v>
      </c>
      <c r="J16" s="6">
        <v>23.62</v>
      </c>
      <c r="K16" s="6">
        <v>1343</v>
      </c>
      <c r="L16" s="6">
        <v>51.13</v>
      </c>
      <c r="M16" s="6">
        <v>0</v>
      </c>
      <c r="N16" s="45">
        <v>1.998</v>
      </c>
      <c r="O16" s="45">
        <v>23.67</v>
      </c>
      <c r="P16" s="6">
        <v>1013</v>
      </c>
      <c r="Q16" s="6">
        <v>27.36</v>
      </c>
      <c r="R16" s="6">
        <v>16.53</v>
      </c>
      <c r="S16" s="6">
        <v>492.9</v>
      </c>
      <c r="T16" s="6">
        <v>1211</v>
      </c>
      <c r="U16" s="6">
        <v>41.84</v>
      </c>
      <c r="V16" s="6">
        <v>1407</v>
      </c>
      <c r="W16" s="6">
        <v>-15.69</v>
      </c>
      <c r="X16" s="6">
        <v>2359</v>
      </c>
      <c r="Y16" s="45">
        <v>3.314</v>
      </c>
    </row>
    <row r="17" spans="1:25" ht="12.75">
      <c r="A17" s="6">
        <v>2008</v>
      </c>
      <c r="B17" s="11">
        <v>39643</v>
      </c>
      <c r="C17" s="6">
        <v>25.34</v>
      </c>
      <c r="D17" s="6">
        <v>1534</v>
      </c>
      <c r="E17" s="6">
        <v>10.56</v>
      </c>
      <c r="F17" s="6">
        <v>704</v>
      </c>
      <c r="G17" s="6">
        <v>17.5</v>
      </c>
      <c r="H17" s="47">
        <v>77</v>
      </c>
      <c r="I17" s="6">
        <v>320</v>
      </c>
      <c r="J17" s="47">
        <v>22.3</v>
      </c>
      <c r="K17" s="6">
        <v>1609</v>
      </c>
      <c r="L17" s="6">
        <v>49.44</v>
      </c>
      <c r="M17" s="6">
        <v>0</v>
      </c>
      <c r="N17" s="45">
        <v>1.211</v>
      </c>
      <c r="O17" s="45">
        <v>22.05</v>
      </c>
      <c r="P17" s="6">
        <v>1018</v>
      </c>
      <c r="Q17" s="6">
        <v>28.39</v>
      </c>
      <c r="R17" s="6">
        <v>16.57</v>
      </c>
      <c r="S17" s="6">
        <v>479.6</v>
      </c>
      <c r="T17" s="6">
        <v>1220</v>
      </c>
      <c r="U17" s="6">
        <v>42.23</v>
      </c>
      <c r="V17" s="6">
        <v>1353</v>
      </c>
      <c r="W17" s="47">
        <v>-18.2</v>
      </c>
      <c r="X17" s="6">
        <v>513</v>
      </c>
      <c r="Y17" s="45">
        <v>2.993</v>
      </c>
    </row>
    <row r="18" spans="1:25" ht="12.75">
      <c r="A18" s="6">
        <v>2008</v>
      </c>
      <c r="B18" s="11">
        <v>39644</v>
      </c>
      <c r="C18" s="6">
        <v>26.36</v>
      </c>
      <c r="D18" s="6">
        <v>1548</v>
      </c>
      <c r="E18" s="6">
        <v>10.66</v>
      </c>
      <c r="F18" s="6">
        <v>514</v>
      </c>
      <c r="G18" s="47">
        <v>17.9</v>
      </c>
      <c r="H18" s="47">
        <v>72</v>
      </c>
      <c r="I18" s="6">
        <v>512</v>
      </c>
      <c r="J18" s="6">
        <v>24.27</v>
      </c>
      <c r="K18" s="6">
        <v>1549</v>
      </c>
      <c r="L18" s="6">
        <v>48.92</v>
      </c>
      <c r="M18" s="6">
        <v>0</v>
      </c>
      <c r="N18" s="45">
        <v>1.562</v>
      </c>
      <c r="O18" s="45">
        <v>22.59</v>
      </c>
      <c r="P18" s="6">
        <v>1027</v>
      </c>
      <c r="Q18" s="6">
        <v>63.06</v>
      </c>
      <c r="R18" s="6">
        <v>16.45</v>
      </c>
      <c r="S18" s="6">
        <v>474.5</v>
      </c>
      <c r="T18" s="6">
        <v>1152</v>
      </c>
      <c r="U18" s="6">
        <v>42.94</v>
      </c>
      <c r="V18" s="6">
        <v>1405</v>
      </c>
      <c r="W18" s="6">
        <v>-19.24</v>
      </c>
      <c r="X18" s="6">
        <v>636</v>
      </c>
      <c r="Y18" s="45">
        <v>3.209</v>
      </c>
    </row>
    <row r="19" spans="1:25" ht="12.75">
      <c r="A19" s="6">
        <v>2008</v>
      </c>
      <c r="B19" s="11">
        <v>39645</v>
      </c>
      <c r="C19" s="6">
        <v>25.61</v>
      </c>
      <c r="D19" s="6">
        <v>1406</v>
      </c>
      <c r="E19" s="6">
        <v>10.24</v>
      </c>
      <c r="F19" s="6">
        <v>658</v>
      </c>
      <c r="G19" s="6">
        <v>18.02</v>
      </c>
      <c r="H19" s="47">
        <v>74</v>
      </c>
      <c r="I19" s="6">
        <v>518</v>
      </c>
      <c r="J19" s="6">
        <v>26.06</v>
      </c>
      <c r="K19" s="6">
        <v>1345</v>
      </c>
      <c r="L19" s="6">
        <v>49.14</v>
      </c>
      <c r="M19" s="6">
        <v>0</v>
      </c>
      <c r="N19" s="45">
        <v>1.799</v>
      </c>
      <c r="O19" s="45">
        <v>24.21</v>
      </c>
      <c r="P19" s="6">
        <v>1425</v>
      </c>
      <c r="Q19" s="6">
        <v>31.94</v>
      </c>
      <c r="R19" s="6">
        <v>16.67</v>
      </c>
      <c r="S19" s="6">
        <v>487.7</v>
      </c>
      <c r="T19" s="6">
        <v>1209</v>
      </c>
      <c r="U19" s="6">
        <v>41.58</v>
      </c>
      <c r="V19" s="6">
        <v>1401</v>
      </c>
      <c r="W19" s="6">
        <v>-19.13</v>
      </c>
      <c r="X19" s="6">
        <v>717</v>
      </c>
      <c r="Y19" s="45">
        <v>3.728</v>
      </c>
    </row>
    <row r="20" spans="1:25" ht="12.75">
      <c r="A20" s="6">
        <v>2008</v>
      </c>
      <c r="B20" s="11">
        <v>39646</v>
      </c>
      <c r="C20" s="6">
        <v>26.22</v>
      </c>
      <c r="D20" s="6">
        <v>1523</v>
      </c>
      <c r="E20" s="6">
        <v>9.94</v>
      </c>
      <c r="F20" s="6">
        <v>632</v>
      </c>
      <c r="G20" s="6">
        <v>18.37</v>
      </c>
      <c r="H20" s="47">
        <v>80.2</v>
      </c>
      <c r="I20" s="6">
        <v>635</v>
      </c>
      <c r="J20" s="6">
        <v>25.53</v>
      </c>
      <c r="K20" s="6">
        <v>1503</v>
      </c>
      <c r="L20" s="6">
        <v>50.22</v>
      </c>
      <c r="M20" s="6">
        <v>0</v>
      </c>
      <c r="N20" s="45">
        <v>1.067</v>
      </c>
      <c r="O20" s="49">
        <v>23.94</v>
      </c>
      <c r="P20" s="6">
        <v>1031</v>
      </c>
      <c r="Q20" s="6">
        <v>326.7</v>
      </c>
      <c r="R20" s="6">
        <v>16.75</v>
      </c>
      <c r="S20" s="6">
        <v>513.8</v>
      </c>
      <c r="T20" s="6">
        <v>1130</v>
      </c>
      <c r="U20" s="47">
        <v>42.3</v>
      </c>
      <c r="V20" s="6">
        <v>1347</v>
      </c>
      <c r="W20" s="6">
        <v>-18.94</v>
      </c>
      <c r="X20" s="6">
        <v>651</v>
      </c>
      <c r="Y20" s="45">
        <v>3.085</v>
      </c>
    </row>
    <row r="21" spans="1:25" ht="12.75">
      <c r="A21" s="6">
        <v>2008</v>
      </c>
      <c r="B21" s="11">
        <v>39647</v>
      </c>
      <c r="C21" s="6">
        <v>28.39</v>
      </c>
      <c r="D21" s="6">
        <v>1606</v>
      </c>
      <c r="E21" s="6">
        <v>10.02</v>
      </c>
      <c r="F21" s="6">
        <v>654</v>
      </c>
      <c r="G21" s="6">
        <v>19.36</v>
      </c>
      <c r="H21" s="47">
        <v>87.9</v>
      </c>
      <c r="I21" s="6">
        <v>655</v>
      </c>
      <c r="J21" s="6">
        <v>21.57</v>
      </c>
      <c r="K21" s="6">
        <v>1509</v>
      </c>
      <c r="L21" s="6">
        <v>50.71</v>
      </c>
      <c r="M21" s="6">
        <v>0</v>
      </c>
      <c r="N21" s="6">
        <v>0.762</v>
      </c>
      <c r="O21" s="45">
        <v>19.35</v>
      </c>
      <c r="P21" s="6">
        <v>1214</v>
      </c>
      <c r="Q21" s="6">
        <v>303.2</v>
      </c>
      <c r="R21" s="6">
        <v>16.64</v>
      </c>
      <c r="S21" s="6">
        <v>486.6</v>
      </c>
      <c r="T21" s="6">
        <v>1206</v>
      </c>
      <c r="U21" s="6">
        <v>45.19</v>
      </c>
      <c r="V21" s="6">
        <v>1341</v>
      </c>
      <c r="W21" s="6">
        <v>-18.29</v>
      </c>
      <c r="X21" s="6">
        <v>711</v>
      </c>
      <c r="Y21" s="45">
        <v>3.105</v>
      </c>
    </row>
    <row r="22" spans="1:25" ht="12.75">
      <c r="A22" s="6">
        <v>2008</v>
      </c>
      <c r="B22" s="11">
        <v>39648</v>
      </c>
      <c r="C22" s="6">
        <v>29.57</v>
      </c>
      <c r="D22" s="6">
        <v>1542</v>
      </c>
      <c r="E22" s="6">
        <v>11.65</v>
      </c>
      <c r="F22" s="6">
        <v>623</v>
      </c>
      <c r="G22" s="6">
        <v>20.62</v>
      </c>
      <c r="H22" s="47">
        <v>78.8</v>
      </c>
      <c r="I22" s="6">
        <v>624</v>
      </c>
      <c r="J22" s="6">
        <v>17.74</v>
      </c>
      <c r="K22" s="6">
        <v>1542</v>
      </c>
      <c r="L22" s="47">
        <v>43.6</v>
      </c>
      <c r="M22" s="6">
        <v>0</v>
      </c>
      <c r="N22" s="45">
        <v>1.016</v>
      </c>
      <c r="O22" s="49">
        <v>22.86</v>
      </c>
      <c r="P22" s="6">
        <v>1336</v>
      </c>
      <c r="Q22" s="6">
        <v>204.3</v>
      </c>
      <c r="R22" s="6">
        <v>16.23</v>
      </c>
      <c r="S22" s="6">
        <v>484.1</v>
      </c>
      <c r="T22" s="6">
        <v>1155</v>
      </c>
      <c r="U22" s="6">
        <v>41.95</v>
      </c>
      <c r="V22" s="6">
        <v>1233</v>
      </c>
      <c r="W22" s="6">
        <v>-15.87</v>
      </c>
      <c r="X22" s="6">
        <v>711</v>
      </c>
      <c r="Y22" s="45">
        <v>3.314</v>
      </c>
    </row>
    <row r="23" spans="1:25" ht="12.75">
      <c r="A23" s="6">
        <v>2008</v>
      </c>
      <c r="B23" s="11">
        <v>39649</v>
      </c>
      <c r="C23" s="6">
        <v>28.92</v>
      </c>
      <c r="D23" s="6">
        <v>1651</v>
      </c>
      <c r="E23" s="6">
        <v>12.79</v>
      </c>
      <c r="F23" s="6">
        <v>645</v>
      </c>
      <c r="G23" s="6">
        <v>20.66</v>
      </c>
      <c r="H23" s="47">
        <v>70.8</v>
      </c>
      <c r="I23" s="6">
        <v>646</v>
      </c>
      <c r="J23" s="6">
        <v>16.75</v>
      </c>
      <c r="K23" s="6">
        <v>1652</v>
      </c>
      <c r="L23" s="6">
        <v>40.22</v>
      </c>
      <c r="M23" s="6">
        <v>0</v>
      </c>
      <c r="N23" s="45">
        <v>1.336</v>
      </c>
      <c r="O23" s="49">
        <v>19.08</v>
      </c>
      <c r="P23" s="6">
        <v>906</v>
      </c>
      <c r="Q23" s="6">
        <v>59.32</v>
      </c>
      <c r="R23" s="6">
        <v>16.34</v>
      </c>
      <c r="S23" s="6">
        <v>447.6</v>
      </c>
      <c r="T23" s="6">
        <v>1212</v>
      </c>
      <c r="U23" s="6">
        <v>46.56</v>
      </c>
      <c r="V23" s="6">
        <v>1359</v>
      </c>
      <c r="W23" s="6">
        <v>-15.13</v>
      </c>
      <c r="X23" s="6">
        <v>720</v>
      </c>
      <c r="Y23" s="45">
        <v>3.299</v>
      </c>
    </row>
    <row r="24" spans="1:25" ht="12.75">
      <c r="A24" s="6">
        <v>2008</v>
      </c>
      <c r="B24" s="11">
        <v>39650</v>
      </c>
      <c r="C24" s="47">
        <v>30.1</v>
      </c>
      <c r="D24" s="6">
        <v>1555</v>
      </c>
      <c r="E24" s="6">
        <v>14.04</v>
      </c>
      <c r="F24" s="6">
        <v>705</v>
      </c>
      <c r="G24" s="47">
        <v>21.5</v>
      </c>
      <c r="H24" s="6">
        <v>62.05</v>
      </c>
      <c r="I24" s="6">
        <v>704</v>
      </c>
      <c r="J24" s="6">
        <v>16.56</v>
      </c>
      <c r="K24" s="6">
        <v>1424</v>
      </c>
      <c r="L24" s="6">
        <v>37.92</v>
      </c>
      <c r="M24" s="6">
        <v>0</v>
      </c>
      <c r="N24" s="45">
        <v>1.322</v>
      </c>
      <c r="O24" s="45">
        <v>18.27</v>
      </c>
      <c r="P24" s="6">
        <v>1046</v>
      </c>
      <c r="Q24" s="6">
        <v>20.05</v>
      </c>
      <c r="R24" s="6">
        <v>16.24</v>
      </c>
      <c r="S24" s="6">
        <v>493.5</v>
      </c>
      <c r="T24" s="6">
        <v>1203</v>
      </c>
      <c r="U24" s="6">
        <v>45.41</v>
      </c>
      <c r="V24" s="6">
        <v>1354</v>
      </c>
      <c r="W24" s="6">
        <v>-15.73</v>
      </c>
      <c r="X24" s="6">
        <v>532</v>
      </c>
      <c r="Y24" s="45">
        <v>3.413</v>
      </c>
    </row>
    <row r="25" spans="1:25" ht="12.75">
      <c r="A25" s="6">
        <v>2008</v>
      </c>
      <c r="B25" s="11">
        <v>39651</v>
      </c>
      <c r="C25" s="47">
        <v>30.7</v>
      </c>
      <c r="D25" s="6">
        <v>1505</v>
      </c>
      <c r="E25" s="47">
        <v>13.3</v>
      </c>
      <c r="F25" s="6">
        <v>103</v>
      </c>
      <c r="G25" s="6">
        <v>21.54</v>
      </c>
      <c r="H25" s="6">
        <v>68.91</v>
      </c>
      <c r="I25" s="6">
        <v>453</v>
      </c>
      <c r="J25" s="6">
        <v>16.62</v>
      </c>
      <c r="K25" s="6">
        <v>1557</v>
      </c>
      <c r="L25" s="6">
        <v>42.03</v>
      </c>
      <c r="M25" s="6">
        <v>0</v>
      </c>
      <c r="N25" s="45">
        <v>1.244</v>
      </c>
      <c r="O25" s="49">
        <v>27.18</v>
      </c>
      <c r="P25" s="6">
        <v>1349</v>
      </c>
      <c r="Q25" s="6">
        <v>282.5</v>
      </c>
      <c r="R25" s="6">
        <v>16.42</v>
      </c>
      <c r="S25" s="6">
        <v>512.3</v>
      </c>
      <c r="T25" s="6">
        <v>1236</v>
      </c>
      <c r="U25" s="6">
        <v>42.31</v>
      </c>
      <c r="V25" s="6">
        <v>1341</v>
      </c>
      <c r="W25" s="6">
        <v>-15.38</v>
      </c>
      <c r="X25" s="6">
        <v>521</v>
      </c>
      <c r="Y25" s="45">
        <v>3.587</v>
      </c>
    </row>
    <row r="26" spans="1:26" ht="12.75">
      <c r="A26" s="6">
        <v>2008</v>
      </c>
      <c r="B26" s="11">
        <v>39652</v>
      </c>
      <c r="C26" s="6">
        <v>30.81</v>
      </c>
      <c r="D26" s="6">
        <v>1450</v>
      </c>
      <c r="E26" s="6">
        <v>14.24</v>
      </c>
      <c r="F26" s="6">
        <v>722</v>
      </c>
      <c r="G26" s="6">
        <v>22.16</v>
      </c>
      <c r="H26" s="47">
        <v>66.14</v>
      </c>
      <c r="I26" s="6">
        <v>723</v>
      </c>
      <c r="J26" s="6">
        <v>19.66</v>
      </c>
      <c r="K26" s="6">
        <v>1555</v>
      </c>
      <c r="L26" s="47">
        <v>40.02</v>
      </c>
      <c r="M26" s="48">
        <v>0</v>
      </c>
      <c r="N26" s="49">
        <v>1.287</v>
      </c>
      <c r="O26" s="49">
        <v>20.97</v>
      </c>
      <c r="P26" s="6">
        <v>1239</v>
      </c>
      <c r="Q26" s="46">
        <v>306.9</v>
      </c>
      <c r="R26" s="6">
        <v>16.27</v>
      </c>
      <c r="S26" s="6">
        <v>507.6</v>
      </c>
      <c r="T26" s="6">
        <v>1153</v>
      </c>
      <c r="U26" s="6">
        <v>42.53</v>
      </c>
      <c r="V26" s="6">
        <v>1414</v>
      </c>
      <c r="W26" s="6">
        <v>-13.67</v>
      </c>
      <c r="X26" s="6">
        <v>640</v>
      </c>
      <c r="Y26" s="45">
        <v>3.563</v>
      </c>
      <c r="Z26" s="17"/>
    </row>
    <row r="27" spans="1:25" ht="12.75">
      <c r="A27" s="6">
        <v>2008</v>
      </c>
      <c r="B27" s="11">
        <v>39653</v>
      </c>
      <c r="C27" s="47">
        <v>29.8</v>
      </c>
      <c r="D27" s="6">
        <v>1346</v>
      </c>
      <c r="E27" s="6">
        <v>11.88</v>
      </c>
      <c r="F27" s="6">
        <v>621</v>
      </c>
      <c r="G27" s="47">
        <v>21.04</v>
      </c>
      <c r="H27" s="47">
        <v>82</v>
      </c>
      <c r="I27" s="6">
        <v>621</v>
      </c>
      <c r="J27" s="6">
        <v>22.56</v>
      </c>
      <c r="K27" s="6">
        <v>1323</v>
      </c>
      <c r="L27" s="47">
        <v>48.96</v>
      </c>
      <c r="M27" s="6">
        <v>0</v>
      </c>
      <c r="N27" s="45">
        <v>1.925</v>
      </c>
      <c r="O27" s="49">
        <v>26.1</v>
      </c>
      <c r="P27" s="6">
        <v>1641</v>
      </c>
      <c r="Q27" s="46">
        <v>103.4</v>
      </c>
      <c r="R27" s="6">
        <v>15.88</v>
      </c>
      <c r="S27" s="46">
        <v>473.3</v>
      </c>
      <c r="T27" s="6">
        <v>1226</v>
      </c>
      <c r="U27" s="6">
        <v>45.12</v>
      </c>
      <c r="V27" s="6">
        <v>1357</v>
      </c>
      <c r="W27" s="6">
        <v>-14.95</v>
      </c>
      <c r="X27" s="6">
        <v>707</v>
      </c>
      <c r="Y27" s="45">
        <v>3.717</v>
      </c>
    </row>
    <row r="28" spans="1:25" ht="12.75">
      <c r="A28" s="6">
        <v>2008</v>
      </c>
      <c r="B28" s="11">
        <v>39654</v>
      </c>
      <c r="C28" s="6">
        <v>29.34</v>
      </c>
      <c r="D28" s="6">
        <v>1426</v>
      </c>
      <c r="E28" s="6">
        <v>14.54</v>
      </c>
      <c r="F28" s="6">
        <v>410</v>
      </c>
      <c r="G28" s="6">
        <v>21.69</v>
      </c>
      <c r="H28" s="6">
        <v>75.6</v>
      </c>
      <c r="I28" s="6">
        <v>522</v>
      </c>
      <c r="J28" s="47">
        <v>29.35</v>
      </c>
      <c r="K28" s="6">
        <v>1352</v>
      </c>
      <c r="L28" s="47">
        <v>52.27</v>
      </c>
      <c r="M28" s="48">
        <v>0</v>
      </c>
      <c r="N28" s="45">
        <v>1.327</v>
      </c>
      <c r="O28" s="49">
        <v>18.54</v>
      </c>
      <c r="P28" s="6">
        <v>1353</v>
      </c>
      <c r="Q28" s="46">
        <v>186.5</v>
      </c>
      <c r="R28" s="44">
        <v>15.71</v>
      </c>
      <c r="S28" s="6">
        <v>470.2</v>
      </c>
      <c r="T28" s="6">
        <v>1129</v>
      </c>
      <c r="U28" s="6">
        <v>44.79</v>
      </c>
      <c r="V28" s="6">
        <v>1400</v>
      </c>
      <c r="W28" s="6">
        <v>-13.19</v>
      </c>
      <c r="X28" s="6">
        <v>424</v>
      </c>
      <c r="Y28" s="6">
        <v>3.291</v>
      </c>
    </row>
    <row r="29" spans="1:25" ht="12.75">
      <c r="A29" s="6">
        <v>2008</v>
      </c>
      <c r="B29" s="11">
        <v>39655</v>
      </c>
      <c r="C29" s="6">
        <v>28.85</v>
      </c>
      <c r="D29" s="6">
        <v>1540</v>
      </c>
      <c r="E29" s="6">
        <v>15.52</v>
      </c>
      <c r="F29" s="6">
        <v>657</v>
      </c>
      <c r="G29" s="6">
        <v>21.17</v>
      </c>
      <c r="H29" s="47">
        <v>82.7</v>
      </c>
      <c r="I29" s="6">
        <v>656</v>
      </c>
      <c r="J29" s="6">
        <v>29.88</v>
      </c>
      <c r="K29" s="6">
        <v>1610</v>
      </c>
      <c r="L29" s="6">
        <v>55.47</v>
      </c>
      <c r="M29" s="6">
        <v>0</v>
      </c>
      <c r="N29" s="45">
        <v>3.02</v>
      </c>
      <c r="O29" s="45">
        <v>26.1</v>
      </c>
      <c r="P29" s="6">
        <v>456</v>
      </c>
      <c r="Q29" s="6">
        <v>87.1</v>
      </c>
      <c r="R29" s="6">
        <v>15.73</v>
      </c>
      <c r="S29" s="6">
        <v>456.2</v>
      </c>
      <c r="T29" s="6">
        <v>1158</v>
      </c>
      <c r="U29" s="6">
        <v>45.35</v>
      </c>
      <c r="V29" s="6">
        <v>1412</v>
      </c>
      <c r="W29" s="6">
        <v>-8.95</v>
      </c>
      <c r="X29" s="6">
        <v>0</v>
      </c>
      <c r="Y29" s="45">
        <v>3.337</v>
      </c>
    </row>
    <row r="30" spans="1:25" ht="12.75">
      <c r="A30" s="6">
        <v>2008</v>
      </c>
      <c r="B30" s="11">
        <v>39656</v>
      </c>
      <c r="C30" s="47">
        <v>30.04</v>
      </c>
      <c r="D30" s="6">
        <v>1427</v>
      </c>
      <c r="E30" s="6">
        <v>16.04</v>
      </c>
      <c r="F30" s="6">
        <v>554</v>
      </c>
      <c r="G30" s="6">
        <v>22.58</v>
      </c>
      <c r="H30" s="47">
        <v>61.04</v>
      </c>
      <c r="I30" s="6">
        <v>741</v>
      </c>
      <c r="J30" s="6">
        <v>21.64</v>
      </c>
      <c r="K30" s="6">
        <v>1448</v>
      </c>
      <c r="L30" s="47">
        <v>42.53</v>
      </c>
      <c r="M30" s="6">
        <v>0</v>
      </c>
      <c r="N30" s="45">
        <v>2.072</v>
      </c>
      <c r="O30" s="49">
        <v>23.4</v>
      </c>
      <c r="P30" s="6">
        <v>317</v>
      </c>
      <c r="Q30" s="46">
        <v>71.7</v>
      </c>
      <c r="R30" s="44">
        <v>15.03</v>
      </c>
      <c r="S30" s="6">
        <v>504.7</v>
      </c>
      <c r="T30" s="6">
        <v>1133</v>
      </c>
      <c r="U30" s="6">
        <v>45.25</v>
      </c>
      <c r="V30" s="6">
        <v>1358</v>
      </c>
      <c r="W30" s="6">
        <v>-11.43</v>
      </c>
      <c r="X30" s="6">
        <v>619</v>
      </c>
      <c r="Y30" s="45">
        <v>3.416</v>
      </c>
    </row>
    <row r="31" spans="1:25" ht="12.75">
      <c r="A31" s="6">
        <v>2008</v>
      </c>
      <c r="B31" s="11">
        <v>39657</v>
      </c>
      <c r="C31" s="6">
        <v>29.83</v>
      </c>
      <c r="D31" s="6">
        <v>1541</v>
      </c>
      <c r="E31" s="47">
        <v>18.97</v>
      </c>
      <c r="F31" s="6">
        <v>616</v>
      </c>
      <c r="G31" s="47">
        <v>23.58</v>
      </c>
      <c r="H31" s="47">
        <v>64.14</v>
      </c>
      <c r="I31" s="6">
        <v>712</v>
      </c>
      <c r="J31" s="6">
        <v>23.94</v>
      </c>
      <c r="K31" s="6">
        <v>1543</v>
      </c>
      <c r="L31" s="47">
        <v>42.69</v>
      </c>
      <c r="M31" s="6">
        <v>0</v>
      </c>
      <c r="N31" s="45">
        <v>1.21</v>
      </c>
      <c r="O31" s="49">
        <v>28.8</v>
      </c>
      <c r="P31" s="6">
        <v>1335</v>
      </c>
      <c r="Q31" s="46">
        <v>316</v>
      </c>
      <c r="R31" s="47">
        <v>14</v>
      </c>
      <c r="S31" s="6">
        <v>500.9</v>
      </c>
      <c r="T31" s="6">
        <v>1246</v>
      </c>
      <c r="U31" s="6">
        <v>44.45</v>
      </c>
      <c r="V31" s="6">
        <v>1402</v>
      </c>
      <c r="W31" s="47">
        <v>-6.454</v>
      </c>
      <c r="X31" s="6">
        <v>541</v>
      </c>
      <c r="Y31" s="45">
        <v>3.161</v>
      </c>
    </row>
    <row r="32" spans="1:25" ht="12.75">
      <c r="A32" s="6">
        <v>2008</v>
      </c>
      <c r="B32" s="11">
        <v>39658</v>
      </c>
      <c r="C32" s="47">
        <v>29.1</v>
      </c>
      <c r="D32" s="6">
        <v>1629</v>
      </c>
      <c r="E32" s="6">
        <v>15.49</v>
      </c>
      <c r="F32" s="6">
        <v>619</v>
      </c>
      <c r="G32" s="47">
        <v>22.24</v>
      </c>
      <c r="H32" s="47">
        <v>69.17</v>
      </c>
      <c r="I32" s="6">
        <v>620</v>
      </c>
      <c r="J32" s="6">
        <v>20.58</v>
      </c>
      <c r="K32" s="6">
        <v>1626</v>
      </c>
      <c r="L32" s="47">
        <v>41.94</v>
      </c>
      <c r="M32" s="6">
        <v>0</v>
      </c>
      <c r="N32" s="45">
        <v>0.924</v>
      </c>
      <c r="O32" s="49">
        <v>21.24</v>
      </c>
      <c r="P32" s="6">
        <v>1345</v>
      </c>
      <c r="Q32" s="46">
        <v>24.07</v>
      </c>
      <c r="R32" s="6">
        <v>15.69</v>
      </c>
      <c r="S32" s="6">
        <v>497.8</v>
      </c>
      <c r="T32" s="6">
        <v>1217</v>
      </c>
      <c r="U32" s="6">
        <v>45.46</v>
      </c>
      <c r="V32" s="6">
        <v>1358</v>
      </c>
      <c r="W32" s="47">
        <v>-14.77</v>
      </c>
      <c r="X32" s="6">
        <v>708</v>
      </c>
      <c r="Y32" s="45">
        <v>3.224</v>
      </c>
    </row>
    <row r="33" spans="1:25" ht="12.75">
      <c r="A33" s="6">
        <v>2008</v>
      </c>
      <c r="B33" s="11">
        <v>39659</v>
      </c>
      <c r="C33" s="47">
        <v>29.2</v>
      </c>
      <c r="D33" s="6">
        <v>1434</v>
      </c>
      <c r="E33" s="6">
        <v>12.39</v>
      </c>
      <c r="F33" s="6">
        <v>646</v>
      </c>
      <c r="G33" s="6">
        <v>20.67</v>
      </c>
      <c r="H33" s="47">
        <v>65.94</v>
      </c>
      <c r="I33" s="6">
        <v>443</v>
      </c>
      <c r="J33" s="47">
        <v>14.84</v>
      </c>
      <c r="K33" s="6">
        <v>1435</v>
      </c>
      <c r="L33" s="6">
        <v>37.45</v>
      </c>
      <c r="M33" s="6">
        <v>0</v>
      </c>
      <c r="N33" s="45">
        <v>1.042</v>
      </c>
      <c r="O33" s="49">
        <v>28.26</v>
      </c>
      <c r="P33" s="6">
        <v>1124</v>
      </c>
      <c r="Q33" s="6">
        <v>329.6</v>
      </c>
      <c r="R33" s="6">
        <v>17.02</v>
      </c>
      <c r="S33" s="6">
        <v>543.2</v>
      </c>
      <c r="T33" s="6">
        <v>1219</v>
      </c>
      <c r="U33" s="47">
        <v>42.4</v>
      </c>
      <c r="V33" s="6">
        <v>1358</v>
      </c>
      <c r="W33" s="47">
        <v>-18.56</v>
      </c>
      <c r="X33" s="6">
        <v>700</v>
      </c>
      <c r="Y33" s="45">
        <v>3.703</v>
      </c>
    </row>
    <row r="34" spans="1:25" ht="12.75">
      <c r="A34" s="6">
        <v>2008</v>
      </c>
      <c r="B34" s="11">
        <v>39660</v>
      </c>
      <c r="C34" s="6">
        <v>30.23</v>
      </c>
      <c r="D34" s="6">
        <v>1426</v>
      </c>
      <c r="E34" s="6">
        <v>11.85</v>
      </c>
      <c r="F34" s="6">
        <v>610</v>
      </c>
      <c r="G34" s="6">
        <v>21.29</v>
      </c>
      <c r="H34" s="47">
        <v>71.3</v>
      </c>
      <c r="I34" s="6">
        <v>611</v>
      </c>
      <c r="J34" s="6">
        <v>18.47</v>
      </c>
      <c r="K34" s="6">
        <v>1533</v>
      </c>
      <c r="L34" s="6">
        <v>41.04</v>
      </c>
      <c r="M34" s="6">
        <v>0</v>
      </c>
      <c r="N34" s="45">
        <v>1.168</v>
      </c>
      <c r="O34" s="49">
        <v>24.75</v>
      </c>
      <c r="P34" s="6">
        <v>1144</v>
      </c>
      <c r="Q34" s="46">
        <v>278.3</v>
      </c>
      <c r="R34" s="6">
        <v>16.73</v>
      </c>
      <c r="S34" s="6">
        <v>541.6</v>
      </c>
      <c r="T34" s="6">
        <v>1214</v>
      </c>
      <c r="U34" s="6">
        <v>42.45</v>
      </c>
      <c r="V34" s="6">
        <v>1405</v>
      </c>
      <c r="W34" s="47">
        <v>-17.1</v>
      </c>
      <c r="X34" s="6">
        <v>704</v>
      </c>
      <c r="Y34" s="49">
        <v>3.644</v>
      </c>
    </row>
    <row r="35" spans="3:25" ht="12.75">
      <c r="C35" s="19">
        <f>AVERAGE(C4:C34)</f>
        <v>28.03741935483871</v>
      </c>
      <c r="E35" s="19">
        <f>AVERAGE(E4:E34)</f>
        <v>12.850322580645166</v>
      </c>
      <c r="G35" s="19">
        <f>AVERAGE(G4:G34)</f>
        <v>20.078064516129036</v>
      </c>
      <c r="H35" s="19">
        <f>AVERAGE(H4:H34)</f>
        <v>73.96774193548389</v>
      </c>
      <c r="J35" s="19">
        <f>AVERAGE(J4:J34)</f>
        <v>21.700000000000006</v>
      </c>
      <c r="L35" s="19">
        <f>AVERAGE(L4:L34)</f>
        <v>46.925483870967746</v>
      </c>
      <c r="M35" s="20">
        <f>SUM(M4:M34)</f>
        <v>0</v>
      </c>
      <c r="Y35" s="20">
        <f>SUM(Y4:Y34)</f>
        <v>101.28000000000002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B35" sqref="B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4">
        <v>39448</v>
      </c>
      <c r="B1" s="64"/>
      <c r="C1" s="8">
        <v>1</v>
      </c>
      <c r="E1">
        <v>3.6</v>
      </c>
    </row>
    <row r="2" spans="1:25" ht="33.75">
      <c r="A2" s="65" t="s">
        <v>12</v>
      </c>
      <c r="B2" s="65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6"/>
      <c r="B3" s="66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2008</v>
      </c>
      <c r="B4" s="11">
        <v>39661</v>
      </c>
      <c r="C4" s="6">
        <v>30.53</v>
      </c>
      <c r="D4" s="6">
        <v>1626</v>
      </c>
      <c r="E4" s="6">
        <v>13.81</v>
      </c>
      <c r="F4" s="6">
        <v>221</v>
      </c>
      <c r="G4" s="6">
        <v>22.08</v>
      </c>
      <c r="H4" s="47">
        <v>72.3</v>
      </c>
      <c r="I4" s="6">
        <v>221</v>
      </c>
      <c r="J4" s="6">
        <v>17.66</v>
      </c>
      <c r="K4" s="6">
        <v>1442</v>
      </c>
      <c r="L4" s="6">
        <v>27.22</v>
      </c>
      <c r="M4" s="6">
        <v>0</v>
      </c>
      <c r="N4" s="6">
        <v>1.078</v>
      </c>
      <c r="O4" s="45">
        <v>24.75</v>
      </c>
      <c r="P4" s="6">
        <v>1015</v>
      </c>
      <c r="Q4" s="55">
        <v>353.6</v>
      </c>
      <c r="R4" s="6">
        <v>15.76</v>
      </c>
      <c r="S4" s="46">
        <v>508.5</v>
      </c>
      <c r="T4" s="6">
        <v>1232</v>
      </c>
      <c r="U4" s="47">
        <v>44.2</v>
      </c>
      <c r="V4" s="6">
        <v>1404</v>
      </c>
      <c r="W4" s="6">
        <v>-14.12</v>
      </c>
      <c r="X4" s="6">
        <v>700</v>
      </c>
      <c r="Y4" s="45">
        <v>3.528</v>
      </c>
    </row>
    <row r="5" spans="1:25" ht="12.75">
      <c r="A5" s="6">
        <v>2008</v>
      </c>
      <c r="B5" s="11">
        <v>39662</v>
      </c>
      <c r="C5" s="6">
        <v>30.29</v>
      </c>
      <c r="D5" s="6">
        <v>1434</v>
      </c>
      <c r="E5" s="47">
        <v>15</v>
      </c>
      <c r="F5" s="6">
        <v>454</v>
      </c>
      <c r="G5" s="6">
        <v>22.35</v>
      </c>
      <c r="H5" s="47">
        <v>63.88</v>
      </c>
      <c r="I5" s="6">
        <v>237</v>
      </c>
      <c r="J5" s="6">
        <v>22.56</v>
      </c>
      <c r="K5" s="6">
        <v>1432</v>
      </c>
      <c r="L5" s="47">
        <v>43.42</v>
      </c>
      <c r="M5" s="6">
        <v>0</v>
      </c>
      <c r="N5" s="45">
        <v>1.487</v>
      </c>
      <c r="O5" s="45">
        <v>25.812</v>
      </c>
      <c r="P5" s="6">
        <v>1104</v>
      </c>
      <c r="Q5" s="6">
        <v>310.3</v>
      </c>
      <c r="R5" s="6">
        <v>11.23</v>
      </c>
      <c r="S5" s="6">
        <v>609.7</v>
      </c>
      <c r="T5" s="6">
        <v>1203</v>
      </c>
      <c r="U5" s="6">
        <v>33.16</v>
      </c>
      <c r="V5" s="6">
        <v>1213</v>
      </c>
      <c r="W5" s="6">
        <v>-14.15</v>
      </c>
      <c r="X5" s="6">
        <v>541</v>
      </c>
      <c r="Y5" s="45">
        <v>3.094</v>
      </c>
    </row>
    <row r="6" spans="1:25" ht="12.75">
      <c r="A6" s="6">
        <v>2008</v>
      </c>
      <c r="B6" s="11">
        <v>39663</v>
      </c>
      <c r="C6" s="47">
        <v>22.5</v>
      </c>
      <c r="D6" s="6">
        <v>1534</v>
      </c>
      <c r="E6" s="6">
        <v>16.72</v>
      </c>
      <c r="F6" s="6">
        <v>423</v>
      </c>
      <c r="G6" s="47">
        <v>19.1</v>
      </c>
      <c r="H6" s="47">
        <v>89.6</v>
      </c>
      <c r="I6" s="6">
        <v>844</v>
      </c>
      <c r="J6" s="47">
        <v>53.25</v>
      </c>
      <c r="K6" s="6">
        <v>27</v>
      </c>
      <c r="L6" s="47">
        <v>76.5</v>
      </c>
      <c r="M6" s="6">
        <v>4.9</v>
      </c>
      <c r="N6" s="6">
        <v>1.258</v>
      </c>
      <c r="O6" s="49">
        <v>29.34</v>
      </c>
      <c r="P6" s="6">
        <v>646</v>
      </c>
      <c r="Q6" s="46">
        <v>126.5</v>
      </c>
      <c r="R6" s="46">
        <v>4.995</v>
      </c>
      <c r="S6" s="6">
        <v>455.5</v>
      </c>
      <c r="T6" s="6">
        <v>1407</v>
      </c>
      <c r="U6" s="47">
        <v>14</v>
      </c>
      <c r="V6" s="6">
        <v>1432</v>
      </c>
      <c r="W6" s="6">
        <v>-15.86</v>
      </c>
      <c r="X6" s="6">
        <v>916</v>
      </c>
      <c r="Y6" s="49">
        <v>0.953</v>
      </c>
    </row>
    <row r="7" spans="1:25" ht="12.75">
      <c r="A7" s="6">
        <v>2008</v>
      </c>
      <c r="B7" s="11">
        <v>39664</v>
      </c>
      <c r="C7" s="6">
        <v>27.62</v>
      </c>
      <c r="D7" s="6">
        <v>1524</v>
      </c>
      <c r="E7" s="6">
        <v>14.95</v>
      </c>
      <c r="F7" s="6">
        <v>553</v>
      </c>
      <c r="G7" s="6">
        <v>20.21</v>
      </c>
      <c r="H7" s="47">
        <v>92.3</v>
      </c>
      <c r="I7" s="6">
        <v>254</v>
      </c>
      <c r="J7" s="6">
        <v>28.32</v>
      </c>
      <c r="K7" s="6">
        <v>705</v>
      </c>
      <c r="L7" s="6">
        <v>20.64</v>
      </c>
      <c r="M7" s="6">
        <v>0</v>
      </c>
      <c r="N7" s="45">
        <v>1.184</v>
      </c>
      <c r="O7" s="49">
        <v>18.27</v>
      </c>
      <c r="P7" s="6">
        <v>1000</v>
      </c>
      <c r="Q7" s="46">
        <v>68.59</v>
      </c>
      <c r="R7" s="6">
        <v>14.48</v>
      </c>
      <c r="S7" s="6">
        <v>677.2</v>
      </c>
      <c r="T7" s="6">
        <v>1212</v>
      </c>
      <c r="U7" s="47">
        <v>54.46</v>
      </c>
      <c r="V7" s="6">
        <v>1410</v>
      </c>
      <c r="W7" s="6">
        <v>-20.27</v>
      </c>
      <c r="X7" s="6">
        <v>642</v>
      </c>
      <c r="Y7" s="45">
        <v>3.52</v>
      </c>
    </row>
    <row r="8" spans="1:25" ht="12.75">
      <c r="A8" s="6">
        <v>2008</v>
      </c>
      <c r="B8" s="11">
        <v>39665</v>
      </c>
      <c r="C8" s="6">
        <v>22.92</v>
      </c>
      <c r="D8" s="6">
        <v>923</v>
      </c>
      <c r="E8" s="6">
        <v>16.89</v>
      </c>
      <c r="F8" s="6">
        <v>434</v>
      </c>
      <c r="G8" s="6">
        <v>19.38</v>
      </c>
      <c r="H8" s="47">
        <v>96.3</v>
      </c>
      <c r="I8" s="6">
        <v>1221</v>
      </c>
      <c r="J8" s="6">
        <v>56.41</v>
      </c>
      <c r="K8" s="6">
        <v>1522</v>
      </c>
      <c r="L8" s="47">
        <v>76.36</v>
      </c>
      <c r="M8" s="6">
        <v>12.3</v>
      </c>
      <c r="N8" s="45">
        <v>1.866</v>
      </c>
      <c r="O8" s="45">
        <v>30.132</v>
      </c>
      <c r="P8" s="6">
        <v>945</v>
      </c>
      <c r="Q8" s="46">
        <v>199.9</v>
      </c>
      <c r="R8" s="47">
        <v>8.38</v>
      </c>
      <c r="S8" s="6">
        <v>644.6</v>
      </c>
      <c r="T8" s="6">
        <v>1304</v>
      </c>
      <c r="U8" s="6">
        <v>24.69</v>
      </c>
      <c r="V8" s="6">
        <v>1328</v>
      </c>
      <c r="W8" s="6">
        <v>-18.02</v>
      </c>
      <c r="X8" s="6">
        <v>443</v>
      </c>
      <c r="Y8" s="45">
        <v>3.089</v>
      </c>
    </row>
    <row r="9" spans="1:25" ht="12.75">
      <c r="A9" s="6">
        <v>2008</v>
      </c>
      <c r="B9" s="11">
        <v>39666</v>
      </c>
      <c r="C9" s="6">
        <v>30.06</v>
      </c>
      <c r="D9" s="6">
        <v>1457</v>
      </c>
      <c r="E9" s="6">
        <v>16.31</v>
      </c>
      <c r="F9" s="6">
        <v>652</v>
      </c>
      <c r="G9" s="6">
        <v>22.19</v>
      </c>
      <c r="H9" s="47">
        <v>82.47</v>
      </c>
      <c r="I9" s="6">
        <v>1615</v>
      </c>
      <c r="J9" s="6">
        <v>27.41</v>
      </c>
      <c r="K9" s="6">
        <v>1445</v>
      </c>
      <c r="L9" s="47">
        <v>54.94</v>
      </c>
      <c r="M9" s="6">
        <v>1.6</v>
      </c>
      <c r="N9" s="45">
        <v>2.249</v>
      </c>
      <c r="O9" s="49">
        <v>20.97</v>
      </c>
      <c r="P9" s="6">
        <v>409</v>
      </c>
      <c r="Q9" s="46">
        <v>57.72</v>
      </c>
      <c r="R9" s="47">
        <v>17.92</v>
      </c>
      <c r="S9" s="6">
        <v>565.2</v>
      </c>
      <c r="T9" s="6">
        <v>1239</v>
      </c>
      <c r="U9" s="6">
        <v>56.31</v>
      </c>
      <c r="V9" s="6">
        <v>1327</v>
      </c>
      <c r="W9" s="6">
        <v>-17.87</v>
      </c>
      <c r="X9" s="6">
        <v>708</v>
      </c>
      <c r="Y9" s="45">
        <v>3.003</v>
      </c>
    </row>
    <row r="10" spans="1:25" ht="12.75">
      <c r="A10" s="6">
        <v>2008</v>
      </c>
      <c r="B10" s="11">
        <v>39667</v>
      </c>
      <c r="C10" s="6">
        <v>32.52</v>
      </c>
      <c r="D10" s="6">
        <v>1503</v>
      </c>
      <c r="E10" s="6">
        <v>16.97</v>
      </c>
      <c r="F10" s="6">
        <v>540</v>
      </c>
      <c r="G10" s="6">
        <v>24.25</v>
      </c>
      <c r="H10" s="47">
        <v>85.4</v>
      </c>
      <c r="I10" s="6">
        <v>1615</v>
      </c>
      <c r="J10" s="47">
        <v>22.12</v>
      </c>
      <c r="K10" s="6">
        <v>1503</v>
      </c>
      <c r="L10" s="47">
        <v>53.76</v>
      </c>
      <c r="M10" s="6">
        <v>0</v>
      </c>
      <c r="N10" s="45">
        <v>1.786</v>
      </c>
      <c r="O10" s="49">
        <v>27.18</v>
      </c>
      <c r="P10" s="6">
        <v>2313</v>
      </c>
      <c r="Q10" s="46">
        <v>124.7</v>
      </c>
      <c r="R10" s="6">
        <v>17.48</v>
      </c>
      <c r="S10" s="6">
        <v>549.2</v>
      </c>
      <c r="T10" s="6">
        <v>1228</v>
      </c>
      <c r="U10" s="6">
        <v>53.18</v>
      </c>
      <c r="V10" s="6">
        <v>1400</v>
      </c>
      <c r="W10" s="6">
        <v>-18.29</v>
      </c>
      <c r="X10" s="6">
        <v>547</v>
      </c>
      <c r="Y10" s="45">
        <v>3.202</v>
      </c>
    </row>
    <row r="11" spans="1:25" ht="12.75">
      <c r="A11" s="6">
        <v>2008</v>
      </c>
      <c r="B11" s="11">
        <v>39668</v>
      </c>
      <c r="C11" s="6">
        <v>25.59</v>
      </c>
      <c r="D11" s="6">
        <v>1350</v>
      </c>
      <c r="E11" s="6">
        <v>17.69</v>
      </c>
      <c r="F11" s="6">
        <v>548</v>
      </c>
      <c r="G11" s="6">
        <v>20.72</v>
      </c>
      <c r="H11" s="47">
        <v>82.63</v>
      </c>
      <c r="I11" s="6">
        <v>551</v>
      </c>
      <c r="J11" s="6">
        <v>25.16</v>
      </c>
      <c r="K11" s="6">
        <v>1510</v>
      </c>
      <c r="L11" s="47">
        <v>53.9</v>
      </c>
      <c r="M11" s="6">
        <v>0.4</v>
      </c>
      <c r="N11" s="45">
        <v>4.326</v>
      </c>
      <c r="O11" s="49">
        <v>33.372</v>
      </c>
      <c r="P11" s="6">
        <v>230</v>
      </c>
      <c r="Q11" s="46">
        <v>89.7</v>
      </c>
      <c r="R11" s="47">
        <v>12.3</v>
      </c>
      <c r="S11" s="6">
        <v>473.8</v>
      </c>
      <c r="T11" s="6">
        <v>1153</v>
      </c>
      <c r="U11" s="6">
        <v>27.14</v>
      </c>
      <c r="V11" s="6">
        <v>1226</v>
      </c>
      <c r="W11" s="6">
        <v>-15.45</v>
      </c>
      <c r="X11" s="6">
        <v>436</v>
      </c>
      <c r="Y11" s="45">
        <v>1.935</v>
      </c>
    </row>
    <row r="12" spans="1:25" ht="12.75">
      <c r="A12" s="6">
        <v>2008</v>
      </c>
      <c r="B12" s="11">
        <v>39669</v>
      </c>
      <c r="C12" s="6">
        <v>30.12</v>
      </c>
      <c r="D12" s="6">
        <v>1545</v>
      </c>
      <c r="E12" s="6">
        <v>16.77</v>
      </c>
      <c r="F12" s="6">
        <v>2359</v>
      </c>
      <c r="G12" s="6">
        <v>21.72</v>
      </c>
      <c r="H12" s="47">
        <v>99.6</v>
      </c>
      <c r="I12" s="6">
        <v>2143</v>
      </c>
      <c r="J12" s="47">
        <v>32.6</v>
      </c>
      <c r="K12" s="6">
        <v>1245</v>
      </c>
      <c r="L12" s="47">
        <v>66.1</v>
      </c>
      <c r="M12" s="6">
        <v>0</v>
      </c>
      <c r="N12" s="45">
        <v>3.097</v>
      </c>
      <c r="O12" s="45">
        <v>40.14</v>
      </c>
      <c r="P12" s="6">
        <v>2028</v>
      </c>
      <c r="Q12" s="46">
        <v>143.1</v>
      </c>
      <c r="R12" s="47">
        <v>15.8</v>
      </c>
      <c r="S12" s="6">
        <v>583.8</v>
      </c>
      <c r="T12" s="6">
        <v>1243</v>
      </c>
      <c r="U12" s="6">
        <v>53.24</v>
      </c>
      <c r="V12" s="6">
        <v>1317</v>
      </c>
      <c r="W12" s="6">
        <v>-19.87</v>
      </c>
      <c r="X12" s="6">
        <v>2335</v>
      </c>
      <c r="Y12" s="45">
        <v>2.212</v>
      </c>
    </row>
    <row r="13" spans="1:25" ht="12.75">
      <c r="A13" s="6">
        <v>2008</v>
      </c>
      <c r="B13" s="11">
        <v>39670</v>
      </c>
      <c r="C13" s="47">
        <v>27</v>
      </c>
      <c r="D13" s="6">
        <v>1533</v>
      </c>
      <c r="E13" s="6">
        <v>15.22</v>
      </c>
      <c r="F13" s="6">
        <v>523</v>
      </c>
      <c r="G13" s="6">
        <v>19.87</v>
      </c>
      <c r="H13" s="47">
        <v>82.7</v>
      </c>
      <c r="I13" s="6">
        <v>1544</v>
      </c>
      <c r="J13" s="47">
        <v>22.11</v>
      </c>
      <c r="K13" s="6">
        <v>1341</v>
      </c>
      <c r="L13" s="47">
        <v>52.41</v>
      </c>
      <c r="M13" s="6">
        <v>2.9</v>
      </c>
      <c r="N13" s="45">
        <v>2.296</v>
      </c>
      <c r="O13" s="45">
        <v>21.51</v>
      </c>
      <c r="P13" s="6">
        <v>215</v>
      </c>
      <c r="Q13" s="6">
        <v>105.7</v>
      </c>
      <c r="R13" s="6">
        <v>17.26</v>
      </c>
      <c r="S13" s="6">
        <v>541.9</v>
      </c>
      <c r="T13" s="6">
        <v>1216</v>
      </c>
      <c r="U13" s="6">
        <v>64.33</v>
      </c>
      <c r="V13" s="6">
        <v>1347</v>
      </c>
      <c r="W13" s="6">
        <v>-25.27</v>
      </c>
      <c r="X13" s="6">
        <v>455</v>
      </c>
      <c r="Y13" s="45">
        <v>2.963</v>
      </c>
    </row>
    <row r="14" spans="1:26" ht="12.75">
      <c r="A14" s="6">
        <v>2008</v>
      </c>
      <c r="B14" s="11">
        <v>39671</v>
      </c>
      <c r="C14" s="47">
        <v>31.9</v>
      </c>
      <c r="D14" s="6">
        <v>1543</v>
      </c>
      <c r="E14" s="6">
        <v>16.06</v>
      </c>
      <c r="F14" s="6">
        <v>548</v>
      </c>
      <c r="G14" s="6">
        <v>22.83</v>
      </c>
      <c r="H14" s="47">
        <v>87.52</v>
      </c>
      <c r="I14" s="6">
        <v>621</v>
      </c>
      <c r="J14" s="6">
        <v>20.07</v>
      </c>
      <c r="K14" s="6">
        <v>1403</v>
      </c>
      <c r="L14" s="47">
        <v>53.8</v>
      </c>
      <c r="M14" s="6">
        <v>0</v>
      </c>
      <c r="N14" s="45">
        <v>1.734</v>
      </c>
      <c r="O14" s="45">
        <v>20.16</v>
      </c>
      <c r="P14" s="6">
        <v>1022</v>
      </c>
      <c r="Q14" s="46">
        <v>339.5</v>
      </c>
      <c r="R14" s="6">
        <v>17.94</v>
      </c>
      <c r="S14" s="46">
        <v>583</v>
      </c>
      <c r="T14" s="6">
        <v>1241</v>
      </c>
      <c r="U14" s="6">
        <v>69.02</v>
      </c>
      <c r="V14" s="6">
        <v>1322</v>
      </c>
      <c r="W14" s="47">
        <v>-23</v>
      </c>
      <c r="X14" s="6">
        <v>410</v>
      </c>
      <c r="Y14" s="45">
        <v>3.116</v>
      </c>
      <c r="Z14" s="16"/>
    </row>
    <row r="15" spans="1:25" ht="12.75">
      <c r="A15" s="6">
        <v>2008</v>
      </c>
      <c r="B15" s="11">
        <v>39672</v>
      </c>
      <c r="C15" s="6">
        <v>32.26</v>
      </c>
      <c r="D15" s="6">
        <v>1433</v>
      </c>
      <c r="E15" s="6">
        <v>17.48</v>
      </c>
      <c r="F15" s="6">
        <v>420</v>
      </c>
      <c r="G15" s="6">
        <v>24.28</v>
      </c>
      <c r="H15" s="47">
        <v>77.8</v>
      </c>
      <c r="I15" s="6">
        <v>443</v>
      </c>
      <c r="J15" s="6">
        <v>19.08</v>
      </c>
      <c r="K15" s="6">
        <v>1438</v>
      </c>
      <c r="L15" s="47">
        <v>48.44</v>
      </c>
      <c r="M15" s="6">
        <v>0</v>
      </c>
      <c r="N15" s="45">
        <v>1.721</v>
      </c>
      <c r="O15" s="45">
        <v>27.972</v>
      </c>
      <c r="P15" s="6">
        <v>958</v>
      </c>
      <c r="Q15" s="46">
        <v>354.6</v>
      </c>
      <c r="R15" s="6">
        <v>18.53</v>
      </c>
      <c r="S15" s="6">
        <v>603.5</v>
      </c>
      <c r="T15" s="6">
        <v>1314</v>
      </c>
      <c r="U15" s="47">
        <v>60.46</v>
      </c>
      <c r="V15" s="6">
        <v>1410</v>
      </c>
      <c r="W15" s="47">
        <v>-24.62</v>
      </c>
      <c r="X15" s="6">
        <v>528</v>
      </c>
      <c r="Y15" s="45">
        <v>3.713</v>
      </c>
    </row>
    <row r="16" spans="1:25" ht="12.75">
      <c r="A16" s="6">
        <v>2008</v>
      </c>
      <c r="B16" s="11">
        <v>39673</v>
      </c>
      <c r="C16" s="47">
        <v>32.6</v>
      </c>
      <c r="D16" s="6">
        <v>1512</v>
      </c>
      <c r="E16" s="6">
        <v>15.57</v>
      </c>
      <c r="F16" s="6">
        <v>640</v>
      </c>
      <c r="G16" s="6">
        <v>24.33</v>
      </c>
      <c r="H16" s="47">
        <v>85.69</v>
      </c>
      <c r="I16" s="6">
        <v>610</v>
      </c>
      <c r="J16" s="6">
        <v>18.13</v>
      </c>
      <c r="K16" s="6">
        <v>1353</v>
      </c>
      <c r="L16" s="47">
        <v>51.91</v>
      </c>
      <c r="M16" s="6">
        <v>0</v>
      </c>
      <c r="N16" s="45">
        <v>1.452</v>
      </c>
      <c r="O16" s="49">
        <v>24.48</v>
      </c>
      <c r="P16" s="6">
        <v>950</v>
      </c>
      <c r="Q16" s="46">
        <v>345.7</v>
      </c>
      <c r="R16" s="6">
        <v>18.56</v>
      </c>
      <c r="S16" s="6">
        <v>596.9</v>
      </c>
      <c r="T16" s="6">
        <v>1237</v>
      </c>
      <c r="U16" s="6">
        <v>59.32</v>
      </c>
      <c r="V16" s="6">
        <v>1316</v>
      </c>
      <c r="W16" s="47">
        <v>-26.41</v>
      </c>
      <c r="X16" s="6">
        <v>651</v>
      </c>
      <c r="Y16" s="45">
        <v>4.032</v>
      </c>
    </row>
    <row r="17" spans="1:25" ht="12.75">
      <c r="A17" s="6">
        <v>2008</v>
      </c>
      <c r="B17" s="11">
        <v>39674</v>
      </c>
      <c r="C17" s="47">
        <v>29.85</v>
      </c>
      <c r="D17" s="6">
        <v>1552</v>
      </c>
      <c r="E17" s="6">
        <v>15.91</v>
      </c>
      <c r="F17" s="6">
        <v>656</v>
      </c>
      <c r="G17" s="6">
        <v>22.28</v>
      </c>
      <c r="H17" s="47">
        <v>76.99</v>
      </c>
      <c r="I17" s="6">
        <v>444</v>
      </c>
      <c r="J17" s="6">
        <v>17.56</v>
      </c>
      <c r="K17" s="6">
        <v>1503</v>
      </c>
      <c r="L17" s="47">
        <v>47.28</v>
      </c>
      <c r="M17" s="6">
        <v>0</v>
      </c>
      <c r="N17" s="45">
        <v>2.334</v>
      </c>
      <c r="O17" s="49">
        <v>27.972</v>
      </c>
      <c r="P17" s="6">
        <v>916</v>
      </c>
      <c r="Q17" s="6">
        <v>93.8</v>
      </c>
      <c r="R17" s="6">
        <v>18.44</v>
      </c>
      <c r="S17" s="6">
        <v>552.4</v>
      </c>
      <c r="T17" s="6">
        <v>1256</v>
      </c>
      <c r="U17" s="6">
        <v>61.86</v>
      </c>
      <c r="V17" s="6">
        <v>1328</v>
      </c>
      <c r="W17" s="6">
        <v>-20.41</v>
      </c>
      <c r="X17" s="6">
        <v>658</v>
      </c>
      <c r="Y17" s="45">
        <v>3.985</v>
      </c>
    </row>
    <row r="18" spans="1:25" ht="12.75">
      <c r="A18" s="6">
        <v>2008</v>
      </c>
      <c r="B18" s="11">
        <v>39675</v>
      </c>
      <c r="C18" s="6">
        <v>31.47</v>
      </c>
      <c r="D18" s="6">
        <v>1520</v>
      </c>
      <c r="E18" s="6">
        <v>15.92</v>
      </c>
      <c r="F18" s="6">
        <v>649</v>
      </c>
      <c r="G18" s="6">
        <v>23.48</v>
      </c>
      <c r="H18" s="6">
        <v>84.34</v>
      </c>
      <c r="I18" s="6">
        <v>621</v>
      </c>
      <c r="J18" s="6">
        <v>16.23</v>
      </c>
      <c r="K18" s="6">
        <v>1455</v>
      </c>
      <c r="L18" s="47">
        <f>AVERAGE(H18,J18)</f>
        <v>50.285000000000004</v>
      </c>
      <c r="M18" s="6">
        <v>0</v>
      </c>
      <c r="N18" s="45">
        <v>1.342</v>
      </c>
      <c r="O18" s="49">
        <v>29.88</v>
      </c>
      <c r="P18" s="6">
        <v>1102</v>
      </c>
      <c r="Q18" s="46">
        <v>335.1</v>
      </c>
      <c r="R18" s="6">
        <v>18.61</v>
      </c>
      <c r="S18" s="6">
        <v>558.6</v>
      </c>
      <c r="T18" s="6">
        <v>1157</v>
      </c>
      <c r="U18" s="47">
        <v>61.2</v>
      </c>
      <c r="V18" s="6">
        <v>1319</v>
      </c>
      <c r="W18" s="47">
        <v>-25.36</v>
      </c>
      <c r="X18" s="6">
        <v>647</v>
      </c>
      <c r="Y18" s="45">
        <v>4.017</v>
      </c>
    </row>
    <row r="19" spans="1:25" ht="12.75">
      <c r="A19" s="6">
        <v>2008</v>
      </c>
      <c r="B19" s="11">
        <v>39676</v>
      </c>
      <c r="C19" s="6">
        <v>30.95</v>
      </c>
      <c r="D19" s="6">
        <v>1522</v>
      </c>
      <c r="E19" s="6">
        <v>14.41</v>
      </c>
      <c r="F19" s="6">
        <v>602</v>
      </c>
      <c r="G19" s="6">
        <v>23.55</v>
      </c>
      <c r="H19" s="47">
        <v>83.29</v>
      </c>
      <c r="I19" s="6">
        <v>615</v>
      </c>
      <c r="J19" s="6">
        <v>17.03</v>
      </c>
      <c r="K19" s="6">
        <v>1356</v>
      </c>
      <c r="L19" s="47">
        <v>50.16</v>
      </c>
      <c r="M19" s="6">
        <v>0</v>
      </c>
      <c r="N19" s="45">
        <v>2.194</v>
      </c>
      <c r="O19" s="45">
        <v>36.36</v>
      </c>
      <c r="P19" s="6">
        <v>1058</v>
      </c>
      <c r="Q19" s="46">
        <v>347.5</v>
      </c>
      <c r="R19" s="6">
        <v>19.75</v>
      </c>
      <c r="S19" s="46">
        <v>593.5</v>
      </c>
      <c r="T19" s="6">
        <v>1223</v>
      </c>
      <c r="U19" s="6">
        <v>58.05</v>
      </c>
      <c r="V19" s="6">
        <v>1344</v>
      </c>
      <c r="W19" s="47">
        <v>-27.55</v>
      </c>
      <c r="X19" s="6">
        <v>652</v>
      </c>
      <c r="Y19" s="45">
        <v>4.852</v>
      </c>
    </row>
    <row r="20" spans="1:25" ht="12.75">
      <c r="A20" s="6">
        <v>2008</v>
      </c>
      <c r="B20" s="11">
        <v>39677</v>
      </c>
      <c r="C20" s="6">
        <v>31.63</v>
      </c>
      <c r="D20" s="6">
        <v>1527</v>
      </c>
      <c r="E20" s="6">
        <v>14.46</v>
      </c>
      <c r="F20" s="6">
        <v>433</v>
      </c>
      <c r="G20" s="6">
        <v>23.01</v>
      </c>
      <c r="H20" s="47">
        <v>83.01</v>
      </c>
      <c r="I20" s="6">
        <v>503</v>
      </c>
      <c r="J20" s="6">
        <v>16.55</v>
      </c>
      <c r="K20" s="6">
        <v>1521</v>
      </c>
      <c r="L20" s="47">
        <v>49.78</v>
      </c>
      <c r="M20" s="6">
        <v>0</v>
      </c>
      <c r="N20" s="45">
        <v>1.153</v>
      </c>
      <c r="O20" s="45">
        <v>25.272</v>
      </c>
      <c r="P20" s="6">
        <v>951</v>
      </c>
      <c r="Q20" s="46">
        <v>330</v>
      </c>
      <c r="R20" s="6">
        <v>19.56</v>
      </c>
      <c r="S20" s="6">
        <v>591.4</v>
      </c>
      <c r="T20" s="6">
        <v>1221</v>
      </c>
      <c r="U20" s="6">
        <v>61.88</v>
      </c>
      <c r="V20" s="6">
        <v>1335</v>
      </c>
      <c r="W20" s="6">
        <v>-27.16</v>
      </c>
      <c r="X20" s="6">
        <v>548</v>
      </c>
      <c r="Y20" s="45">
        <v>4.323</v>
      </c>
    </row>
    <row r="21" spans="1:25" ht="12.75">
      <c r="A21" s="6">
        <v>2008</v>
      </c>
      <c r="B21" s="11">
        <v>39678</v>
      </c>
      <c r="C21" s="47">
        <v>31.5</v>
      </c>
      <c r="D21" s="6">
        <v>1500</v>
      </c>
      <c r="E21" s="47">
        <v>16</v>
      </c>
      <c r="F21" s="6">
        <v>304</v>
      </c>
      <c r="G21" s="47">
        <v>23.48</v>
      </c>
      <c r="H21" s="47">
        <v>84.47</v>
      </c>
      <c r="I21" s="6">
        <v>421</v>
      </c>
      <c r="J21" s="6">
        <v>16.11</v>
      </c>
      <c r="K21" s="6">
        <v>1423</v>
      </c>
      <c r="L21" s="47">
        <v>50.29</v>
      </c>
      <c r="M21" s="6">
        <v>0</v>
      </c>
      <c r="N21" s="45">
        <v>0.887</v>
      </c>
      <c r="O21" s="49">
        <v>20.16</v>
      </c>
      <c r="P21" s="6">
        <v>956</v>
      </c>
      <c r="Q21" s="46">
        <v>17.24</v>
      </c>
      <c r="R21" s="47">
        <v>19.65</v>
      </c>
      <c r="S21" s="6">
        <v>614.8</v>
      </c>
      <c r="T21" s="6">
        <v>1227</v>
      </c>
      <c r="U21" s="6">
        <v>65.55</v>
      </c>
      <c r="V21" s="6">
        <v>1338</v>
      </c>
      <c r="W21" s="47">
        <v>-24.83</v>
      </c>
      <c r="X21" s="6">
        <v>630</v>
      </c>
      <c r="Y21" s="45">
        <v>4.516</v>
      </c>
    </row>
    <row r="22" spans="1:27" ht="12.75">
      <c r="A22" s="6">
        <v>2008</v>
      </c>
      <c r="B22" s="11">
        <v>39679</v>
      </c>
      <c r="C22" s="6">
        <v>30.97</v>
      </c>
      <c r="D22" s="6">
        <v>1524</v>
      </c>
      <c r="E22" s="6">
        <v>16.93</v>
      </c>
      <c r="F22" s="6">
        <v>421</v>
      </c>
      <c r="G22" s="6">
        <v>23.35</v>
      </c>
      <c r="H22" s="47">
        <v>83.85</v>
      </c>
      <c r="I22" s="6">
        <v>430</v>
      </c>
      <c r="J22" s="6">
        <v>16.55</v>
      </c>
      <c r="K22" s="6">
        <v>1503</v>
      </c>
      <c r="L22" s="47">
        <v>50.2</v>
      </c>
      <c r="M22" s="6">
        <v>0</v>
      </c>
      <c r="N22" s="45">
        <v>1.502</v>
      </c>
      <c r="O22" s="49">
        <v>25.272</v>
      </c>
      <c r="P22" s="6">
        <v>1437</v>
      </c>
      <c r="Q22" s="6">
        <v>96.9</v>
      </c>
      <c r="R22" s="6">
        <v>19.66</v>
      </c>
      <c r="S22" s="6">
        <v>550.4</v>
      </c>
      <c r="T22" s="6">
        <v>1200</v>
      </c>
      <c r="U22" s="44">
        <v>61.15</v>
      </c>
      <c r="V22" s="6">
        <v>1346</v>
      </c>
      <c r="W22" s="47">
        <v>-23.71</v>
      </c>
      <c r="X22" s="6">
        <v>516</v>
      </c>
      <c r="Y22" s="45">
        <v>5.249</v>
      </c>
      <c r="AA22" s="35"/>
    </row>
    <row r="23" spans="1:25" ht="12.75">
      <c r="A23" s="6">
        <v>2008</v>
      </c>
      <c r="B23" s="11">
        <v>39680</v>
      </c>
      <c r="C23" s="6">
        <v>30.25</v>
      </c>
      <c r="D23" s="6">
        <v>1619</v>
      </c>
      <c r="E23" s="6">
        <v>14.93</v>
      </c>
      <c r="F23" s="6">
        <v>654</v>
      </c>
      <c r="G23" s="6">
        <v>22.48</v>
      </c>
      <c r="H23" s="47">
        <v>80.23</v>
      </c>
      <c r="I23" s="6">
        <v>705</v>
      </c>
      <c r="J23" s="6">
        <v>17.18</v>
      </c>
      <c r="K23" s="6">
        <v>1535</v>
      </c>
      <c r="L23" s="47">
        <v>48.71</v>
      </c>
      <c r="M23" s="6">
        <v>0</v>
      </c>
      <c r="N23" s="45">
        <v>1.221</v>
      </c>
      <c r="O23" s="49">
        <v>25.812</v>
      </c>
      <c r="P23" s="6">
        <v>1334</v>
      </c>
      <c r="Q23" s="46">
        <v>40.18</v>
      </c>
      <c r="R23" s="6">
        <v>20.18</v>
      </c>
      <c r="S23" s="6">
        <v>581.5</v>
      </c>
      <c r="T23" s="6">
        <v>1212</v>
      </c>
      <c r="U23" s="6">
        <v>59.78</v>
      </c>
      <c r="V23" s="6">
        <v>1357</v>
      </c>
      <c r="W23" s="47">
        <v>-24.1</v>
      </c>
      <c r="X23" s="6">
        <v>648</v>
      </c>
      <c r="Y23" s="45">
        <v>4.881</v>
      </c>
    </row>
    <row r="24" spans="1:25" ht="12.75">
      <c r="A24" s="6">
        <v>2008</v>
      </c>
      <c r="B24" s="11">
        <v>39681</v>
      </c>
      <c r="C24" s="47">
        <v>30.82</v>
      </c>
      <c r="D24" s="6">
        <v>1513</v>
      </c>
      <c r="E24" s="6">
        <v>12.85</v>
      </c>
      <c r="F24" s="6">
        <v>523</v>
      </c>
      <c r="G24" s="47">
        <v>21.84</v>
      </c>
      <c r="H24" s="47">
        <v>81.43</v>
      </c>
      <c r="I24" s="6">
        <v>543</v>
      </c>
      <c r="J24" s="6">
        <v>18.43</v>
      </c>
      <c r="K24" s="6">
        <v>1530</v>
      </c>
      <c r="L24" s="47">
        <v>49.93</v>
      </c>
      <c r="M24" s="6">
        <v>0</v>
      </c>
      <c r="N24" s="45">
        <v>0.868</v>
      </c>
      <c r="O24" s="49">
        <v>20.16</v>
      </c>
      <c r="P24" s="6">
        <v>1148</v>
      </c>
      <c r="Q24" s="46">
        <v>316.7</v>
      </c>
      <c r="R24" s="47">
        <v>20.16</v>
      </c>
      <c r="S24" s="6">
        <v>613.8</v>
      </c>
      <c r="T24" s="6">
        <v>1148</v>
      </c>
      <c r="U24" s="6">
        <v>59.26</v>
      </c>
      <c r="V24" s="6">
        <v>1359</v>
      </c>
      <c r="W24" s="6">
        <v>-22.75</v>
      </c>
      <c r="X24" s="6">
        <v>642</v>
      </c>
      <c r="Y24" s="45">
        <v>4.571</v>
      </c>
    </row>
    <row r="25" spans="1:25" ht="12.75">
      <c r="A25" s="6">
        <v>2008</v>
      </c>
      <c r="B25" s="11">
        <v>39682</v>
      </c>
      <c r="C25" s="6">
        <v>30.13</v>
      </c>
      <c r="D25" s="6">
        <v>1423</v>
      </c>
      <c r="E25" s="6">
        <v>12.49</v>
      </c>
      <c r="F25" s="6">
        <v>633</v>
      </c>
      <c r="G25" s="6">
        <f>AVERAGE(C25,E25)</f>
        <v>21.31</v>
      </c>
      <c r="H25" s="47">
        <v>81.6</v>
      </c>
      <c r="I25" s="6">
        <v>648</v>
      </c>
      <c r="J25" s="47">
        <v>20.74</v>
      </c>
      <c r="K25" s="6">
        <v>1445</v>
      </c>
      <c r="L25" s="47">
        <f>AVERAGE(H25,J25)</f>
        <v>51.169999999999995</v>
      </c>
      <c r="M25" s="6">
        <v>0</v>
      </c>
      <c r="N25" s="45">
        <v>0.871</v>
      </c>
      <c r="O25" s="45">
        <v>19.35</v>
      </c>
      <c r="P25" s="6">
        <v>1244</v>
      </c>
      <c r="Q25" s="46">
        <v>25.57</v>
      </c>
      <c r="R25" s="6">
        <v>19.32</v>
      </c>
      <c r="S25" s="6">
        <v>565.4</v>
      </c>
      <c r="T25" s="6">
        <v>1152</v>
      </c>
      <c r="U25" s="6">
        <v>59.45</v>
      </c>
      <c r="V25" s="6">
        <v>1336</v>
      </c>
      <c r="W25" s="47">
        <v>-20.4</v>
      </c>
      <c r="X25" s="6">
        <v>637</v>
      </c>
      <c r="Y25" s="45">
        <v>3.96</v>
      </c>
    </row>
    <row r="26" spans="1:26" ht="12.75">
      <c r="A26" s="6">
        <v>2008</v>
      </c>
      <c r="B26" s="11">
        <v>39683</v>
      </c>
      <c r="C26" s="6">
        <v>31.13</v>
      </c>
      <c r="D26" s="6">
        <v>1503</v>
      </c>
      <c r="E26" s="6">
        <v>14.29</v>
      </c>
      <c r="F26" s="6">
        <v>542</v>
      </c>
      <c r="G26" s="6">
        <f>AVERAGE(C26,E26)</f>
        <v>22.71</v>
      </c>
      <c r="H26" s="47">
        <v>90.9</v>
      </c>
      <c r="I26" s="6">
        <v>603</v>
      </c>
      <c r="J26" s="6">
        <v>19.46</v>
      </c>
      <c r="K26" s="6">
        <v>1515</v>
      </c>
      <c r="L26" s="47">
        <f>AVERAGE(H26,J26)</f>
        <v>55.18000000000001</v>
      </c>
      <c r="M26" s="6">
        <v>0</v>
      </c>
      <c r="N26" s="45">
        <v>3.336</v>
      </c>
      <c r="O26" s="49">
        <v>27.432</v>
      </c>
      <c r="P26" s="6">
        <v>1603</v>
      </c>
      <c r="Q26" s="46">
        <v>52.73</v>
      </c>
      <c r="R26" s="47">
        <v>19.46</v>
      </c>
      <c r="S26" s="6">
        <v>534.2</v>
      </c>
      <c r="T26" s="6">
        <v>1255</v>
      </c>
      <c r="U26" s="47">
        <v>55.77</v>
      </c>
      <c r="V26" s="6">
        <v>1315</v>
      </c>
      <c r="W26" s="6">
        <v>-16.65</v>
      </c>
      <c r="X26" s="6">
        <v>0</v>
      </c>
      <c r="Y26" s="45">
        <v>4.178</v>
      </c>
      <c r="Z26" s="42"/>
    </row>
    <row r="27" spans="1:25" ht="12.75">
      <c r="A27" s="6">
        <v>2008</v>
      </c>
      <c r="B27" s="11">
        <v>39684</v>
      </c>
      <c r="C27" s="6">
        <v>31.01</v>
      </c>
      <c r="D27" s="6">
        <v>1336</v>
      </c>
      <c r="E27" s="47">
        <v>14.1</v>
      </c>
      <c r="F27" s="6">
        <v>611</v>
      </c>
      <c r="G27" s="47">
        <f>AVERAGE(C27,E27)</f>
        <v>22.555</v>
      </c>
      <c r="H27" s="47">
        <v>89.4</v>
      </c>
      <c r="I27" s="6">
        <v>635</v>
      </c>
      <c r="J27" s="6">
        <v>18.12</v>
      </c>
      <c r="K27" s="6">
        <v>1352</v>
      </c>
      <c r="L27" s="47">
        <f>AVERAGE(H27,J27)</f>
        <v>53.760000000000005</v>
      </c>
      <c r="M27" s="6">
        <v>0</v>
      </c>
      <c r="N27" s="45">
        <v>2.081</v>
      </c>
      <c r="O27" s="49">
        <v>25.272</v>
      </c>
      <c r="P27" s="6">
        <v>916</v>
      </c>
      <c r="Q27" s="46">
        <v>330.9</v>
      </c>
      <c r="R27" s="6">
        <v>19.64</v>
      </c>
      <c r="S27" s="6">
        <v>608.1</v>
      </c>
      <c r="T27" s="6">
        <v>1239</v>
      </c>
      <c r="U27" s="47">
        <v>57.8</v>
      </c>
      <c r="V27" s="6">
        <v>1340</v>
      </c>
      <c r="W27" s="6">
        <v>-14.98</v>
      </c>
      <c r="X27" s="6">
        <v>642</v>
      </c>
      <c r="Y27" s="45">
        <v>4.604</v>
      </c>
    </row>
    <row r="28" spans="1:26" ht="12.75">
      <c r="A28" s="6">
        <v>2008</v>
      </c>
      <c r="B28" s="11">
        <v>39685</v>
      </c>
      <c r="C28" s="6">
        <v>30.34</v>
      </c>
      <c r="D28" s="6">
        <v>1445</v>
      </c>
      <c r="E28" s="6">
        <v>13.49</v>
      </c>
      <c r="F28" s="6">
        <v>648</v>
      </c>
      <c r="G28" s="47">
        <f>AVERAGE(C28,E28)</f>
        <v>21.915</v>
      </c>
      <c r="H28" s="47">
        <v>84.1</v>
      </c>
      <c r="I28" s="6">
        <v>702</v>
      </c>
      <c r="J28" s="6">
        <v>22.08</v>
      </c>
      <c r="K28" s="6">
        <v>1453</v>
      </c>
      <c r="L28" s="47">
        <f>AVERAGE(H28,J28)</f>
        <v>53.089999999999996</v>
      </c>
      <c r="M28" s="6">
        <v>0</v>
      </c>
      <c r="N28" s="6">
        <v>0.951</v>
      </c>
      <c r="O28" s="49">
        <v>18.27</v>
      </c>
      <c r="P28" s="6">
        <v>1211</v>
      </c>
      <c r="Q28" s="46">
        <v>0.562</v>
      </c>
      <c r="R28" s="6">
        <v>18.82</v>
      </c>
      <c r="S28" s="6">
        <v>608.7</v>
      </c>
      <c r="T28" s="6">
        <v>1306</v>
      </c>
      <c r="U28" s="47">
        <v>61.32</v>
      </c>
      <c r="V28" s="6">
        <v>1319</v>
      </c>
      <c r="W28" s="6">
        <v>-18.72</v>
      </c>
      <c r="X28" s="6">
        <v>645</v>
      </c>
      <c r="Y28" s="45">
        <v>4.323</v>
      </c>
      <c r="Z28" s="35"/>
    </row>
    <row r="29" spans="1:26" ht="12.75">
      <c r="A29" s="6">
        <v>2008</v>
      </c>
      <c r="B29" s="11">
        <v>39686</v>
      </c>
      <c r="C29" s="6">
        <v>30.94</v>
      </c>
      <c r="D29" s="6">
        <v>1352</v>
      </c>
      <c r="E29" s="6">
        <v>14.29</v>
      </c>
      <c r="F29" s="6">
        <v>526</v>
      </c>
      <c r="G29" s="47">
        <v>22.62</v>
      </c>
      <c r="H29" s="47">
        <v>83.2</v>
      </c>
      <c r="I29" s="6">
        <v>554</v>
      </c>
      <c r="J29" s="6">
        <v>21.68</v>
      </c>
      <c r="K29" s="6">
        <v>1412</v>
      </c>
      <c r="L29" s="6">
        <v>52.44</v>
      </c>
      <c r="M29" s="6">
        <v>0</v>
      </c>
      <c r="N29" s="45">
        <v>0.799</v>
      </c>
      <c r="O29" s="49">
        <v>18</v>
      </c>
      <c r="P29" s="6">
        <v>1316</v>
      </c>
      <c r="Q29" s="46">
        <v>102.9</v>
      </c>
      <c r="R29" s="6">
        <v>18.88</v>
      </c>
      <c r="S29" s="6">
        <v>616.7</v>
      </c>
      <c r="T29" s="6">
        <v>1245</v>
      </c>
      <c r="U29" s="47">
        <v>56.91</v>
      </c>
      <c r="V29" s="6">
        <v>1409</v>
      </c>
      <c r="W29" s="6">
        <v>-15.73</v>
      </c>
      <c r="X29" s="6">
        <v>2359</v>
      </c>
      <c r="Y29" s="45">
        <v>4.402</v>
      </c>
      <c r="Z29" s="35"/>
    </row>
    <row r="30" spans="1:25" ht="12.75">
      <c r="A30" s="6">
        <v>2008</v>
      </c>
      <c r="B30" s="11">
        <v>39687</v>
      </c>
      <c r="C30" s="47">
        <v>31.93</v>
      </c>
      <c r="D30" s="6">
        <v>1512</v>
      </c>
      <c r="E30" s="6">
        <v>14.69</v>
      </c>
      <c r="F30" s="6">
        <v>616</v>
      </c>
      <c r="G30" s="47">
        <v>23.31</v>
      </c>
      <c r="H30" s="47">
        <v>76.4</v>
      </c>
      <c r="I30" s="6">
        <v>632</v>
      </c>
      <c r="J30" s="6">
        <v>20.19</v>
      </c>
      <c r="K30" s="6">
        <v>1458</v>
      </c>
      <c r="L30" s="47">
        <v>48.3</v>
      </c>
      <c r="M30" s="6">
        <v>0</v>
      </c>
      <c r="N30" s="45">
        <v>2.109</v>
      </c>
      <c r="O30" s="45">
        <v>23.67</v>
      </c>
      <c r="P30" s="6">
        <v>940</v>
      </c>
      <c r="Q30" s="46">
        <v>54.99</v>
      </c>
      <c r="R30" s="6">
        <v>19.82</v>
      </c>
      <c r="S30" s="6">
        <v>536.6</v>
      </c>
      <c r="T30" s="6">
        <v>1220</v>
      </c>
      <c r="U30" s="6">
        <v>58.75</v>
      </c>
      <c r="V30" s="6">
        <v>1346</v>
      </c>
      <c r="W30" s="6">
        <v>-18.39</v>
      </c>
      <c r="X30" s="6">
        <v>2330</v>
      </c>
      <c r="Y30" s="45">
        <v>4.631</v>
      </c>
    </row>
    <row r="31" spans="1:25" ht="12.75">
      <c r="A31" s="6">
        <v>2008</v>
      </c>
      <c r="B31" s="11">
        <v>39688</v>
      </c>
      <c r="C31" s="6">
        <v>31.66</v>
      </c>
      <c r="D31" s="6">
        <v>1516</v>
      </c>
      <c r="E31" s="6">
        <v>14.03</v>
      </c>
      <c r="F31" s="6">
        <v>623</v>
      </c>
      <c r="G31" s="47">
        <v>22.85</v>
      </c>
      <c r="H31" s="47">
        <v>73.5</v>
      </c>
      <c r="I31" s="6">
        <v>635</v>
      </c>
      <c r="J31" s="6">
        <v>16.91</v>
      </c>
      <c r="K31" s="6">
        <v>1521</v>
      </c>
      <c r="L31" s="47">
        <v>45.21</v>
      </c>
      <c r="M31" s="6">
        <v>0</v>
      </c>
      <c r="N31" s="45">
        <v>1.65</v>
      </c>
      <c r="O31" s="45">
        <v>25.56</v>
      </c>
      <c r="P31" s="6">
        <v>1211</v>
      </c>
      <c r="Q31" s="46">
        <v>280.7</v>
      </c>
      <c r="R31" s="6">
        <v>20.25</v>
      </c>
      <c r="S31" s="46">
        <v>603.8</v>
      </c>
      <c r="T31" s="6">
        <v>1211</v>
      </c>
      <c r="U31" s="47">
        <v>57.04</v>
      </c>
      <c r="V31" s="6">
        <v>1337</v>
      </c>
      <c r="W31" s="6">
        <v>-20.46</v>
      </c>
      <c r="X31" s="6">
        <v>652</v>
      </c>
      <c r="Y31" s="45">
        <v>4.935</v>
      </c>
    </row>
    <row r="32" spans="1:25" ht="12.75">
      <c r="A32" s="6">
        <v>2008</v>
      </c>
      <c r="B32" s="11">
        <v>39689</v>
      </c>
      <c r="C32" s="47">
        <v>33.01</v>
      </c>
      <c r="D32" s="6">
        <v>1452</v>
      </c>
      <c r="E32" s="6">
        <v>15.01</v>
      </c>
      <c r="F32" s="6">
        <v>516</v>
      </c>
      <c r="G32" s="47">
        <f>AVERAGE(C32,E32)</f>
        <v>24.009999999999998</v>
      </c>
      <c r="H32" s="47">
        <v>62.75</v>
      </c>
      <c r="I32" s="6">
        <v>534</v>
      </c>
      <c r="J32" s="6">
        <v>14.23</v>
      </c>
      <c r="K32" s="6">
        <v>1503</v>
      </c>
      <c r="L32" s="47">
        <f>AVERAGE(H32,J32)</f>
        <v>38.49</v>
      </c>
      <c r="M32" s="6">
        <v>0</v>
      </c>
      <c r="N32" s="45">
        <v>2.271</v>
      </c>
      <c r="O32" s="45">
        <v>34.2</v>
      </c>
      <c r="P32" s="6">
        <v>1412</v>
      </c>
      <c r="Q32" s="6">
        <v>260.5</v>
      </c>
      <c r="R32" s="6">
        <v>18.16</v>
      </c>
      <c r="S32" s="6">
        <v>566.9</v>
      </c>
      <c r="T32" s="6">
        <v>1243</v>
      </c>
      <c r="U32" s="6">
        <v>57.92</v>
      </c>
      <c r="V32" s="6">
        <v>1318</v>
      </c>
      <c r="W32" s="6">
        <v>-17.99</v>
      </c>
      <c r="X32" s="6">
        <v>423</v>
      </c>
      <c r="Y32" s="45">
        <v>5.031</v>
      </c>
    </row>
    <row r="33" spans="1:25" ht="12.75">
      <c r="A33" s="6">
        <v>2008</v>
      </c>
      <c r="B33" s="11">
        <v>39690</v>
      </c>
      <c r="C33" s="6">
        <v>31.13</v>
      </c>
      <c r="D33" s="6">
        <v>1348</v>
      </c>
      <c r="E33" s="6">
        <v>15.29</v>
      </c>
      <c r="F33" s="6">
        <v>702</v>
      </c>
      <c r="G33" s="6">
        <f>AVERAGE(C33,E33)</f>
        <v>23.21</v>
      </c>
      <c r="H33" s="47">
        <v>80.2</v>
      </c>
      <c r="I33" s="6">
        <v>654</v>
      </c>
      <c r="J33" s="6">
        <v>24.96</v>
      </c>
      <c r="K33" s="6">
        <v>1351</v>
      </c>
      <c r="L33" s="47">
        <f>AVERAGE(H33,J33)</f>
        <v>52.58</v>
      </c>
      <c r="M33" s="6">
        <v>0.1</v>
      </c>
      <c r="N33" s="45">
        <v>3.45</v>
      </c>
      <c r="O33" s="49">
        <v>29.88</v>
      </c>
      <c r="P33" s="6">
        <v>817</v>
      </c>
      <c r="Q33" s="46">
        <v>53.23</v>
      </c>
      <c r="R33" s="6">
        <v>11.04</v>
      </c>
      <c r="S33" s="6">
        <v>528.7</v>
      </c>
      <c r="T33" s="6">
        <v>1159</v>
      </c>
      <c r="U33" s="6">
        <v>37.53</v>
      </c>
      <c r="V33" s="6">
        <v>1232</v>
      </c>
      <c r="W33" s="6">
        <v>-17.13</v>
      </c>
      <c r="X33" s="6">
        <v>0</v>
      </c>
      <c r="Y33" s="49">
        <v>1.352</v>
      </c>
    </row>
    <row r="34" spans="1:25" ht="12.75">
      <c r="A34" s="6">
        <v>2008</v>
      </c>
      <c r="B34" s="11">
        <v>39691</v>
      </c>
      <c r="C34" s="6">
        <v>25.39</v>
      </c>
      <c r="D34" s="6">
        <v>1245</v>
      </c>
      <c r="E34" s="6">
        <v>10.94</v>
      </c>
      <c r="F34" s="6">
        <v>605</v>
      </c>
      <c r="G34" s="47">
        <f>AVERAGE(C34,E34)</f>
        <v>18.165</v>
      </c>
      <c r="H34" s="47">
        <v>90.7</v>
      </c>
      <c r="I34" s="6">
        <v>554</v>
      </c>
      <c r="J34" s="6">
        <v>44.85</v>
      </c>
      <c r="K34" s="6">
        <v>1258</v>
      </c>
      <c r="L34" s="47">
        <f>AVERAGE(H34,J34)</f>
        <v>67.775</v>
      </c>
      <c r="M34" s="6">
        <v>0</v>
      </c>
      <c r="N34" s="49">
        <v>2.835</v>
      </c>
      <c r="O34" s="49">
        <v>27.972</v>
      </c>
      <c r="P34" s="6">
        <v>824</v>
      </c>
      <c r="Q34" s="46">
        <v>56.33</v>
      </c>
      <c r="R34" s="6">
        <v>21.65</v>
      </c>
      <c r="S34" s="46">
        <v>603.3</v>
      </c>
      <c r="T34" s="6">
        <v>1159</v>
      </c>
      <c r="U34" s="47">
        <v>61</v>
      </c>
      <c r="V34" s="6">
        <v>1341</v>
      </c>
      <c r="W34" s="6">
        <v>-20.32</v>
      </c>
      <c r="X34" s="6">
        <v>648</v>
      </c>
      <c r="Y34" s="45">
        <v>2.403</v>
      </c>
    </row>
    <row r="35" spans="3:25" ht="12.75">
      <c r="C35" s="19">
        <f>AVERAGE(C4:C34)</f>
        <v>30.000645161290322</v>
      </c>
      <c r="E35" s="19">
        <f>AVERAGE(E4:E34)</f>
        <v>15.144193548387099</v>
      </c>
      <c r="G35" s="19">
        <f>AVERAGE(G4:G34)</f>
        <v>22.239838709677418</v>
      </c>
      <c r="H35" s="19">
        <f>AVERAGE(H4:H34)</f>
        <v>82.85645161290321</v>
      </c>
      <c r="J35" s="19">
        <f>AVERAGE(J4:J34)</f>
        <v>23.346451612903234</v>
      </c>
      <c r="L35" s="19">
        <f>AVERAGE(L4:L34)</f>
        <v>51.420322580645156</v>
      </c>
      <c r="M35" s="20">
        <f>SUM(M4:M34)</f>
        <v>22.200000000000003</v>
      </c>
      <c r="Y35" s="20">
        <f>SUM(Y4:Y34)</f>
        <v>114.57300000000001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ESTAÇÃO EXPERIMENTAL DE CITRICULTURA DE BEBEDOURO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FUNDAÇÃO DES PESQUISAS AGROINDUSTRIAIS DE BEBEDOUR</dc:creator>
  <cp:keywords/>
  <dc:description/>
  <cp:lastModifiedBy>Opensoft </cp:lastModifiedBy>
  <cp:lastPrinted>2009-01-29T10:37:11Z</cp:lastPrinted>
  <dcterms:created xsi:type="dcterms:W3CDTF">2004-01-02T09:41:49Z</dcterms:created>
  <dcterms:modified xsi:type="dcterms:W3CDTF">2011-02-04T10:45:40Z</dcterms:modified>
  <cp:category/>
  <cp:version/>
  <cp:contentType/>
  <cp:contentStatus/>
</cp:coreProperties>
</file>