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995" windowWidth="9720" windowHeight="5760" tabRatio="603" firstSheet="1" activeTab="12"/>
  </bookViews>
  <sheets>
    <sheet name="Dia Juliano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  <sheet name="Médias" sheetId="14" r:id="rId14"/>
  </sheets>
  <definedNames>
    <definedName name="_xlnm.Print_Area" localSheetId="4">'ABR'!$A$1:$Y$34</definedName>
    <definedName name="_xlnm.Print_Area" localSheetId="8">'AGO'!$A$1:$Y$35</definedName>
    <definedName name="_xlnm.Print_Area" localSheetId="12">'DEZ'!$A$1:$Y$35</definedName>
    <definedName name="_xlnm.Print_Area" localSheetId="2">'FEV'!$A$1:$Y$33</definedName>
    <definedName name="_xlnm.Print_Area" localSheetId="1">'JAN'!$A$1:$Y$35</definedName>
    <definedName name="_xlnm.Print_Area" localSheetId="7">'JUL'!$A$1:$Y$35</definedName>
    <definedName name="_xlnm.Print_Area" localSheetId="6">'JUN'!$A$1:$Y$34</definedName>
    <definedName name="_xlnm.Print_Area" localSheetId="5">'MAI'!$A$1:$Y$35</definedName>
    <definedName name="_xlnm.Print_Area" localSheetId="3">'MAR'!$A$1:$Y$35</definedName>
    <definedName name="_xlnm.Print_Area" localSheetId="11">'NOV'!$A$1:$Y$34</definedName>
    <definedName name="_xlnm.Print_Area" localSheetId="10">'OUT'!$A$1:$Y$35</definedName>
    <definedName name="_xlnm.Print_Area" localSheetId="9">'SET'!$A$1:$Y$34</definedName>
  </definedNames>
  <calcPr fullCalcOnLoad="1"/>
</workbook>
</file>

<file path=xl/sharedStrings.xml><?xml version="1.0" encoding="utf-8"?>
<sst xmlns="http://schemas.openxmlformats.org/spreadsheetml/2006/main" count="477" uniqueCount="48">
  <si>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</si>
  <si>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</si>
  <si>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</si>
  <si>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</si>
  <si>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</si>
  <si>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</si>
  <si>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</si>
  <si>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</si>
  <si>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</si>
  <si>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</si>
  <si>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</si>
  <si>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</si>
  <si>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</si>
  <si>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Data</t>
  </si>
  <si>
    <t>Temperatura Máxima</t>
  </si>
  <si>
    <t>Hora da Máxima</t>
  </si>
  <si>
    <t>Temperatura Mínima</t>
  </si>
  <si>
    <t>Hora da Mínima</t>
  </si>
  <si>
    <t>Temperatura Média</t>
  </si>
  <si>
    <t>Umidade do Ar Máxima</t>
  </si>
  <si>
    <t>Umidade do Ar Mínima</t>
  </si>
  <si>
    <t>Umidade do ar Média</t>
  </si>
  <si>
    <t>Chuva</t>
  </si>
  <si>
    <t>Velocidade Média Vento</t>
  </si>
  <si>
    <t>Velocidade Máxima Vento</t>
  </si>
  <si>
    <t>Radiação Total</t>
  </si>
  <si>
    <t>Radiação Líquida Máxima</t>
  </si>
  <si>
    <t>Fluxo de Calor Máximo</t>
  </si>
  <si>
    <t>Fluxo de Calor Mínimo</t>
  </si>
  <si>
    <t>ETO</t>
  </si>
  <si>
    <t>(ºC)</t>
  </si>
  <si>
    <t>(%)</t>
  </si>
  <si>
    <t>(mm)</t>
  </si>
  <si>
    <t>(m/s)</t>
  </si>
  <si>
    <t>(kJ/m²)</t>
  </si>
  <si>
    <t>Direção do Vento</t>
  </si>
  <si>
    <t>Precipitação (mm)</t>
  </si>
  <si>
    <t>ETO (mm)</t>
  </si>
  <si>
    <t>Média/Soma</t>
  </si>
  <si>
    <t>Temperatura média ano:</t>
  </si>
  <si>
    <t>Meses</t>
  </si>
  <si>
    <t>Temp. Média</t>
  </si>
  <si>
    <t>(km/h)</t>
  </si>
  <si>
    <t>(MJ/m²)</t>
  </si>
  <si>
    <t>Radiação Total Média</t>
  </si>
  <si>
    <t>Temp. Média Min. (ºC)</t>
  </si>
  <si>
    <t>Temp. Média Máx. (ºC)</t>
  </si>
  <si>
    <t>39,31,2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</si>
</sst>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"/>
    <numFmt numFmtId="172" formatCode="#,##0.000"/>
    <numFmt numFmtId="173" formatCode="#,##0.0000"/>
    <numFmt numFmtId="174" formatCode="0.000"/>
    <numFmt numFmtId="175" formatCode="d/m"/>
    <numFmt numFmtId="176" formatCode="dd/mm/yy"/>
    <numFmt numFmtId="177" formatCode="dd\-mmm\-yy"/>
    <numFmt numFmtId="178" formatCode="d\ \ mmmm\,\ yyyy"/>
    <numFmt numFmtId="179" formatCode="d/m/yy"/>
    <numFmt numFmtId="180" formatCode="0.0000"/>
    <numFmt numFmtId="181" formatCode="#.##0.000"/>
    <numFmt numFmtId="182" formatCode="_(* #,##0.000_);_(* \(#,##0.000\);_(* &quot;-&quot;??_);_(@_)"/>
    <numFmt numFmtId="183" formatCode="mmm/yyyy"/>
    <numFmt numFmtId="184" formatCode="0.00000"/>
    <numFmt numFmtId="185" formatCode="[$-416]dddd\,\ d&quot; de &quot;mmmm&quot; de &quot;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17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7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0" fontId="6" fillId="0" borderId="0" xfId="0" applyNumberFormat="1" applyFont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1"/>
  <sheetViews>
    <sheetView zoomScalePageLayoutView="0" workbookViewId="0" topLeftCell="A97">
      <selection activeCell="A115" sqref="A115"/>
    </sheetView>
  </sheetViews>
  <sheetFormatPr defaultColWidth="9.140625" defaultRowHeight="12.75"/>
  <cols>
    <col min="1" max="32" width="4.421875" style="0" customWidth="1"/>
  </cols>
  <sheetData>
    <row r="1" spans="1:6" ht="12.75">
      <c r="A1" s="1"/>
      <c r="B1" s="1"/>
      <c r="C1" s="1"/>
      <c r="D1" s="1"/>
      <c r="E1" s="2"/>
      <c r="F1" s="2"/>
    </row>
    <row r="2" spans="1:3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</row>
    <row r="3" spans="1:32" ht="12.75">
      <c r="A3" s="4" t="s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</row>
    <row r="4" spans="1:32" ht="12.75">
      <c r="A4" s="4" t="s">
        <v>1</v>
      </c>
      <c r="B4" s="5">
        <v>32</v>
      </c>
      <c r="C4" s="5">
        <v>33</v>
      </c>
      <c r="D4" s="5">
        <v>34</v>
      </c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53</v>
      </c>
      <c r="X4" s="5">
        <v>54</v>
      </c>
      <c r="Y4" s="5">
        <v>55</v>
      </c>
      <c r="Z4" s="5">
        <v>56</v>
      </c>
      <c r="AA4" s="5">
        <v>57</v>
      </c>
      <c r="AB4" s="5">
        <v>58</v>
      </c>
      <c r="AC4" s="5">
        <v>59</v>
      </c>
      <c r="AD4" s="5">
        <v>60</v>
      </c>
      <c r="AE4" s="5"/>
      <c r="AF4" s="5"/>
    </row>
    <row r="5" spans="1:32" ht="12.75">
      <c r="A5" s="4" t="s">
        <v>2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  <c r="T5" s="5">
        <v>78</v>
      </c>
      <c r="U5" s="5">
        <v>79</v>
      </c>
      <c r="V5" s="5">
        <v>80</v>
      </c>
      <c r="W5" s="5">
        <v>81</v>
      </c>
      <c r="X5" s="5">
        <v>82</v>
      </c>
      <c r="Y5" s="5">
        <v>83</v>
      </c>
      <c r="Z5" s="5">
        <v>84</v>
      </c>
      <c r="AA5" s="5">
        <v>85</v>
      </c>
      <c r="AB5" s="5">
        <v>86</v>
      </c>
      <c r="AC5" s="5">
        <v>87</v>
      </c>
      <c r="AD5" s="5">
        <v>88</v>
      </c>
      <c r="AE5" s="5">
        <v>89</v>
      </c>
      <c r="AF5" s="5">
        <v>90</v>
      </c>
    </row>
    <row r="6" spans="1:32" ht="12.75">
      <c r="A6" s="4" t="s">
        <v>3</v>
      </c>
      <c r="B6" s="5">
        <v>91</v>
      </c>
      <c r="C6" s="5">
        <v>92</v>
      </c>
      <c r="D6" s="5">
        <v>93</v>
      </c>
      <c r="E6" s="5">
        <v>94</v>
      </c>
      <c r="F6" s="5">
        <v>95</v>
      </c>
      <c r="G6" s="5">
        <v>96</v>
      </c>
      <c r="H6" s="5">
        <v>97</v>
      </c>
      <c r="I6" s="5">
        <v>98</v>
      </c>
      <c r="J6" s="5">
        <v>99</v>
      </c>
      <c r="K6" s="5">
        <v>100</v>
      </c>
      <c r="L6" s="5">
        <v>101</v>
      </c>
      <c r="M6" s="5">
        <v>102</v>
      </c>
      <c r="N6" s="5">
        <v>103</v>
      </c>
      <c r="O6" s="5">
        <v>104</v>
      </c>
      <c r="P6" s="5">
        <v>105</v>
      </c>
      <c r="Q6" s="5">
        <v>106</v>
      </c>
      <c r="R6" s="5">
        <v>107</v>
      </c>
      <c r="S6" s="5">
        <v>108</v>
      </c>
      <c r="T6" s="5">
        <v>109</v>
      </c>
      <c r="U6" s="5">
        <v>110</v>
      </c>
      <c r="V6" s="5">
        <v>111</v>
      </c>
      <c r="W6" s="5">
        <v>112</v>
      </c>
      <c r="X6" s="5">
        <v>113</v>
      </c>
      <c r="Y6" s="5">
        <v>114</v>
      </c>
      <c r="Z6" s="5">
        <v>115</v>
      </c>
      <c r="AA6" s="5">
        <v>116</v>
      </c>
      <c r="AB6" s="5">
        <v>117</v>
      </c>
      <c r="AC6" s="5">
        <v>118</v>
      </c>
      <c r="AD6" s="5">
        <v>119</v>
      </c>
      <c r="AE6" s="5">
        <v>120</v>
      </c>
      <c r="AF6" s="5"/>
    </row>
    <row r="7" spans="1:32" ht="12.75">
      <c r="A7" s="4" t="s">
        <v>4</v>
      </c>
      <c r="B7" s="5">
        <v>121</v>
      </c>
      <c r="C7" s="5">
        <v>122</v>
      </c>
      <c r="D7" s="5">
        <v>123</v>
      </c>
      <c r="E7" s="5">
        <v>124</v>
      </c>
      <c r="F7" s="5">
        <v>125</v>
      </c>
      <c r="G7" s="5">
        <v>126</v>
      </c>
      <c r="H7" s="5">
        <v>127</v>
      </c>
      <c r="I7" s="5">
        <v>128</v>
      </c>
      <c r="J7" s="5">
        <v>129</v>
      </c>
      <c r="K7" s="5">
        <v>130</v>
      </c>
      <c r="L7" s="5">
        <v>131</v>
      </c>
      <c r="M7" s="5">
        <v>132</v>
      </c>
      <c r="N7" s="5">
        <v>133</v>
      </c>
      <c r="O7" s="5">
        <v>134</v>
      </c>
      <c r="P7" s="5">
        <v>135</v>
      </c>
      <c r="Q7" s="5">
        <v>136</v>
      </c>
      <c r="R7" s="5">
        <v>137</v>
      </c>
      <c r="S7" s="5">
        <v>138</v>
      </c>
      <c r="T7" s="5">
        <v>139</v>
      </c>
      <c r="U7" s="5">
        <v>140</v>
      </c>
      <c r="V7" s="5">
        <v>141</v>
      </c>
      <c r="W7" s="5">
        <v>142</v>
      </c>
      <c r="X7" s="5">
        <v>143</v>
      </c>
      <c r="Y7" s="5">
        <v>144</v>
      </c>
      <c r="Z7" s="5">
        <v>145</v>
      </c>
      <c r="AA7" s="5">
        <v>146</v>
      </c>
      <c r="AB7" s="5">
        <v>147</v>
      </c>
      <c r="AC7" s="5">
        <v>148</v>
      </c>
      <c r="AD7" s="5">
        <v>149</v>
      </c>
      <c r="AE7" s="5">
        <v>150</v>
      </c>
      <c r="AF7" s="5">
        <v>151</v>
      </c>
    </row>
    <row r="8" spans="1:32" ht="12.75">
      <c r="A8" s="4" t="s">
        <v>5</v>
      </c>
      <c r="B8" s="5">
        <v>152</v>
      </c>
      <c r="C8" s="5">
        <v>153</v>
      </c>
      <c r="D8" s="5">
        <v>154</v>
      </c>
      <c r="E8" s="5">
        <v>155</v>
      </c>
      <c r="F8" s="5">
        <v>156</v>
      </c>
      <c r="G8" s="5">
        <v>157</v>
      </c>
      <c r="H8" s="5">
        <v>158</v>
      </c>
      <c r="I8" s="5">
        <v>159</v>
      </c>
      <c r="J8" s="5">
        <v>160</v>
      </c>
      <c r="K8" s="5">
        <v>161</v>
      </c>
      <c r="L8" s="5">
        <v>162</v>
      </c>
      <c r="M8" s="5">
        <v>163</v>
      </c>
      <c r="N8" s="5">
        <v>164</v>
      </c>
      <c r="O8" s="5">
        <v>165</v>
      </c>
      <c r="P8" s="5">
        <v>166</v>
      </c>
      <c r="Q8" s="5">
        <v>167</v>
      </c>
      <c r="R8" s="5">
        <v>168</v>
      </c>
      <c r="S8" s="5">
        <v>169</v>
      </c>
      <c r="T8" s="5">
        <v>170</v>
      </c>
      <c r="U8" s="5">
        <v>171</v>
      </c>
      <c r="V8" s="5">
        <v>172</v>
      </c>
      <c r="W8" s="5">
        <v>173</v>
      </c>
      <c r="X8" s="5">
        <v>174</v>
      </c>
      <c r="Y8" s="5">
        <v>175</v>
      </c>
      <c r="Z8" s="5">
        <v>176</v>
      </c>
      <c r="AA8" s="5">
        <v>177</v>
      </c>
      <c r="AB8" s="5">
        <v>178</v>
      </c>
      <c r="AC8" s="5">
        <v>179</v>
      </c>
      <c r="AD8" s="5">
        <v>180</v>
      </c>
      <c r="AE8" s="5">
        <v>181</v>
      </c>
      <c r="AF8" s="5"/>
    </row>
    <row r="9" spans="1:32" ht="12.75">
      <c r="A9" s="4" t="s">
        <v>6</v>
      </c>
      <c r="B9" s="5">
        <v>182</v>
      </c>
      <c r="C9" s="5">
        <v>183</v>
      </c>
      <c r="D9" s="5">
        <v>184</v>
      </c>
      <c r="E9" s="5">
        <v>185</v>
      </c>
      <c r="F9" s="5">
        <v>186</v>
      </c>
      <c r="G9" s="5">
        <v>187</v>
      </c>
      <c r="H9" s="5">
        <v>188</v>
      </c>
      <c r="I9" s="5">
        <v>189</v>
      </c>
      <c r="J9" s="5">
        <v>190</v>
      </c>
      <c r="K9" s="5">
        <v>191</v>
      </c>
      <c r="L9" s="5">
        <v>192</v>
      </c>
      <c r="M9" s="5">
        <v>193</v>
      </c>
      <c r="N9" s="5">
        <v>194</v>
      </c>
      <c r="O9" s="5">
        <v>195</v>
      </c>
      <c r="P9" s="5">
        <v>196</v>
      </c>
      <c r="Q9" s="5">
        <v>197</v>
      </c>
      <c r="R9" s="5">
        <v>198</v>
      </c>
      <c r="S9" s="5">
        <v>199</v>
      </c>
      <c r="T9" s="5">
        <v>200</v>
      </c>
      <c r="U9" s="5">
        <v>201</v>
      </c>
      <c r="V9" s="5">
        <v>202</v>
      </c>
      <c r="W9" s="5">
        <v>203</v>
      </c>
      <c r="X9" s="5">
        <v>204</v>
      </c>
      <c r="Y9" s="5">
        <v>205</v>
      </c>
      <c r="Z9" s="5">
        <v>206</v>
      </c>
      <c r="AA9" s="5">
        <v>207</v>
      </c>
      <c r="AB9" s="5">
        <v>208</v>
      </c>
      <c r="AC9" s="5">
        <v>209</v>
      </c>
      <c r="AD9" s="5">
        <v>210</v>
      </c>
      <c r="AE9" s="5">
        <v>211</v>
      </c>
      <c r="AF9" s="5">
        <v>212</v>
      </c>
    </row>
    <row r="10" spans="1:32" ht="12.75">
      <c r="A10" s="4" t="s">
        <v>7</v>
      </c>
      <c r="B10" s="5">
        <v>213</v>
      </c>
      <c r="C10" s="5">
        <v>214</v>
      </c>
      <c r="D10" s="5">
        <v>215</v>
      </c>
      <c r="E10" s="5">
        <v>216</v>
      </c>
      <c r="F10" s="5">
        <v>217</v>
      </c>
      <c r="G10" s="5">
        <v>218</v>
      </c>
      <c r="H10" s="5">
        <v>219</v>
      </c>
      <c r="I10" s="5">
        <v>220</v>
      </c>
      <c r="J10" s="5">
        <v>221</v>
      </c>
      <c r="K10" s="5">
        <v>222</v>
      </c>
      <c r="L10" s="5">
        <v>223</v>
      </c>
      <c r="M10" s="5">
        <v>224</v>
      </c>
      <c r="N10" s="5">
        <v>225</v>
      </c>
      <c r="O10" s="5">
        <v>226</v>
      </c>
      <c r="P10" s="5">
        <v>227</v>
      </c>
      <c r="Q10" s="5">
        <v>228</v>
      </c>
      <c r="R10" s="5">
        <v>229</v>
      </c>
      <c r="S10" s="5">
        <v>230</v>
      </c>
      <c r="T10" s="5">
        <v>231</v>
      </c>
      <c r="U10" s="5">
        <v>232</v>
      </c>
      <c r="V10" s="5">
        <v>233</v>
      </c>
      <c r="W10" s="5">
        <v>234</v>
      </c>
      <c r="X10" s="5">
        <v>235</v>
      </c>
      <c r="Y10" s="5">
        <v>236</v>
      </c>
      <c r="Z10" s="5">
        <v>237</v>
      </c>
      <c r="AA10" s="5">
        <v>238</v>
      </c>
      <c r="AB10" s="5">
        <v>239</v>
      </c>
      <c r="AC10" s="5">
        <v>240</v>
      </c>
      <c r="AD10" s="5">
        <v>241</v>
      </c>
      <c r="AE10" s="5">
        <v>242</v>
      </c>
      <c r="AF10" s="5">
        <v>243</v>
      </c>
    </row>
    <row r="11" spans="1:32" ht="12.75">
      <c r="A11" s="4" t="s">
        <v>8</v>
      </c>
      <c r="B11" s="5">
        <v>244</v>
      </c>
      <c r="C11" s="5">
        <v>245</v>
      </c>
      <c r="D11" s="5">
        <v>246</v>
      </c>
      <c r="E11" s="5">
        <v>247</v>
      </c>
      <c r="F11" s="5">
        <v>248</v>
      </c>
      <c r="G11" s="5">
        <v>249</v>
      </c>
      <c r="H11" s="5">
        <v>250</v>
      </c>
      <c r="I11" s="5">
        <v>251</v>
      </c>
      <c r="J11" s="5">
        <v>252</v>
      </c>
      <c r="K11" s="5">
        <v>253</v>
      </c>
      <c r="L11" s="5">
        <v>254</v>
      </c>
      <c r="M11" s="5">
        <v>255</v>
      </c>
      <c r="N11" s="5">
        <v>256</v>
      </c>
      <c r="O11" s="5">
        <v>257</v>
      </c>
      <c r="P11" s="5">
        <v>258</v>
      </c>
      <c r="Q11" s="5">
        <v>259</v>
      </c>
      <c r="R11" s="5">
        <v>260</v>
      </c>
      <c r="S11" s="5">
        <v>261</v>
      </c>
      <c r="T11" s="5">
        <v>262</v>
      </c>
      <c r="U11" s="5">
        <v>263</v>
      </c>
      <c r="V11" s="5">
        <v>264</v>
      </c>
      <c r="W11" s="5">
        <v>265</v>
      </c>
      <c r="X11" s="5">
        <v>266</v>
      </c>
      <c r="Y11" s="5">
        <v>267</v>
      </c>
      <c r="Z11" s="5">
        <v>268</v>
      </c>
      <c r="AA11" s="5">
        <v>269</v>
      </c>
      <c r="AB11" s="5">
        <v>270</v>
      </c>
      <c r="AC11" s="5">
        <v>271</v>
      </c>
      <c r="AD11" s="5">
        <v>272</v>
      </c>
      <c r="AE11" s="5">
        <v>273</v>
      </c>
      <c r="AF11" s="5"/>
    </row>
    <row r="12" spans="1:32" ht="12.75">
      <c r="A12" s="4" t="s">
        <v>9</v>
      </c>
      <c r="B12" s="5">
        <v>274</v>
      </c>
      <c r="C12" s="5">
        <v>275</v>
      </c>
      <c r="D12" s="5">
        <v>276</v>
      </c>
      <c r="E12" s="5">
        <v>277</v>
      </c>
      <c r="F12" s="5">
        <v>278</v>
      </c>
      <c r="G12" s="5">
        <v>279</v>
      </c>
      <c r="H12" s="5">
        <v>280</v>
      </c>
      <c r="I12" s="5">
        <v>281</v>
      </c>
      <c r="J12" s="5">
        <v>282</v>
      </c>
      <c r="K12" s="5">
        <v>283</v>
      </c>
      <c r="L12" s="5">
        <v>284</v>
      </c>
      <c r="M12" s="5">
        <v>285</v>
      </c>
      <c r="N12" s="5">
        <v>286</v>
      </c>
      <c r="O12" s="5">
        <v>287</v>
      </c>
      <c r="P12" s="5">
        <v>288</v>
      </c>
      <c r="Q12" s="5">
        <v>289</v>
      </c>
      <c r="R12" s="5">
        <v>290</v>
      </c>
      <c r="S12" s="5">
        <v>291</v>
      </c>
      <c r="T12" s="5">
        <v>292</v>
      </c>
      <c r="U12" s="5">
        <v>293</v>
      </c>
      <c r="V12" s="5">
        <v>294</v>
      </c>
      <c r="W12" s="5">
        <v>295</v>
      </c>
      <c r="X12" s="5">
        <v>296</v>
      </c>
      <c r="Y12" s="5">
        <v>297</v>
      </c>
      <c r="Z12" s="5">
        <v>298</v>
      </c>
      <c r="AA12" s="5">
        <v>299</v>
      </c>
      <c r="AB12" s="5">
        <v>300</v>
      </c>
      <c r="AC12" s="5">
        <v>301</v>
      </c>
      <c r="AD12" s="5">
        <v>302</v>
      </c>
      <c r="AE12" s="5">
        <v>303</v>
      </c>
      <c r="AF12" s="5">
        <v>304</v>
      </c>
    </row>
    <row r="13" spans="1:32" ht="12.75">
      <c r="A13" s="4" t="s">
        <v>10</v>
      </c>
      <c r="B13" s="5">
        <v>305</v>
      </c>
      <c r="C13" s="5">
        <v>306</v>
      </c>
      <c r="D13" s="5">
        <v>307</v>
      </c>
      <c r="E13" s="5">
        <v>308</v>
      </c>
      <c r="F13" s="5">
        <v>309</v>
      </c>
      <c r="G13" s="5">
        <v>310</v>
      </c>
      <c r="H13" s="5">
        <v>311</v>
      </c>
      <c r="I13" s="5">
        <v>312</v>
      </c>
      <c r="J13" s="5">
        <v>313</v>
      </c>
      <c r="K13" s="5">
        <v>314</v>
      </c>
      <c r="L13" s="5">
        <v>315</v>
      </c>
      <c r="M13" s="5">
        <v>316</v>
      </c>
      <c r="N13" s="5">
        <v>317</v>
      </c>
      <c r="O13" s="5">
        <v>318</v>
      </c>
      <c r="P13" s="5">
        <v>319</v>
      </c>
      <c r="Q13" s="5">
        <v>320</v>
      </c>
      <c r="R13" s="5">
        <v>321</v>
      </c>
      <c r="S13" s="5">
        <v>322</v>
      </c>
      <c r="T13" s="5">
        <v>323</v>
      </c>
      <c r="U13" s="5">
        <v>324</v>
      </c>
      <c r="V13" s="5">
        <v>325</v>
      </c>
      <c r="W13" s="5">
        <v>326</v>
      </c>
      <c r="X13" s="5">
        <v>327</v>
      </c>
      <c r="Y13" s="5">
        <v>328</v>
      </c>
      <c r="Z13" s="5">
        <v>329</v>
      </c>
      <c r="AA13" s="5">
        <v>330</v>
      </c>
      <c r="AB13" s="5">
        <v>331</v>
      </c>
      <c r="AC13" s="5">
        <v>332</v>
      </c>
      <c r="AD13" s="5">
        <v>333</v>
      </c>
      <c r="AE13" s="5">
        <v>334</v>
      </c>
      <c r="AF13" s="5"/>
    </row>
    <row r="14" spans="1:32" ht="12.75">
      <c r="A14" s="4" t="s">
        <v>11</v>
      </c>
      <c r="B14" s="5">
        <v>335</v>
      </c>
      <c r="C14" s="5">
        <v>336</v>
      </c>
      <c r="D14" s="5">
        <v>337</v>
      </c>
      <c r="E14" s="5">
        <v>338</v>
      </c>
      <c r="F14" s="5">
        <v>339</v>
      </c>
      <c r="G14" s="5">
        <v>340</v>
      </c>
      <c r="H14" s="5">
        <v>341</v>
      </c>
      <c r="I14" s="5">
        <v>342</v>
      </c>
      <c r="J14" s="5">
        <v>343</v>
      </c>
      <c r="K14" s="5">
        <v>344</v>
      </c>
      <c r="L14" s="5">
        <v>345</v>
      </c>
      <c r="M14" s="5">
        <v>346</v>
      </c>
      <c r="N14" s="5">
        <v>347</v>
      </c>
      <c r="O14" s="5">
        <v>348</v>
      </c>
      <c r="P14" s="5">
        <v>349</v>
      </c>
      <c r="Q14" s="5">
        <v>350</v>
      </c>
      <c r="R14" s="5">
        <v>351</v>
      </c>
      <c r="S14" s="5">
        <v>352</v>
      </c>
      <c r="T14" s="5">
        <v>353</v>
      </c>
      <c r="U14" s="5">
        <v>354</v>
      </c>
      <c r="V14" s="5">
        <v>355</v>
      </c>
      <c r="W14" s="5">
        <v>356</v>
      </c>
      <c r="X14" s="5">
        <v>357</v>
      </c>
      <c r="Y14" s="5">
        <v>358</v>
      </c>
      <c r="Z14" s="5">
        <v>359</v>
      </c>
      <c r="AA14" s="5">
        <v>360</v>
      </c>
      <c r="AB14" s="5">
        <v>361</v>
      </c>
      <c r="AC14" s="5">
        <v>362</v>
      </c>
      <c r="AD14" s="5">
        <v>363</v>
      </c>
      <c r="AE14" s="5">
        <v>364</v>
      </c>
      <c r="AF14" s="5">
        <v>365</v>
      </c>
    </row>
    <row r="16" spans="1:2" ht="12.75">
      <c r="A16" s="6">
        <v>1</v>
      </c>
      <c r="B16" s="60" t="s">
        <v>0</v>
      </c>
    </row>
    <row r="17" spans="1:2" ht="12.75">
      <c r="A17" s="6">
        <v>2</v>
      </c>
      <c r="B17" s="60"/>
    </row>
    <row r="18" spans="1:2" ht="12.75">
      <c r="A18" s="6">
        <v>3</v>
      </c>
      <c r="B18" s="60"/>
    </row>
    <row r="19" spans="1:2" ht="12.75">
      <c r="A19" s="6">
        <v>4</v>
      </c>
      <c r="B19" s="60"/>
    </row>
    <row r="20" spans="1:2" ht="12.75">
      <c r="A20" s="6">
        <v>5</v>
      </c>
      <c r="B20" s="60"/>
    </row>
    <row r="21" spans="1:2" ht="12.75">
      <c r="A21" s="6">
        <v>6</v>
      </c>
      <c r="B21" s="60"/>
    </row>
    <row r="22" spans="1:2" ht="12.75">
      <c r="A22" s="6">
        <v>7</v>
      </c>
      <c r="B22" s="60"/>
    </row>
    <row r="23" spans="1:2" ht="12.75">
      <c r="A23" s="6">
        <v>8</v>
      </c>
      <c r="B23" s="60"/>
    </row>
    <row r="24" spans="1:2" ht="12.75">
      <c r="A24" s="6">
        <v>9</v>
      </c>
      <c r="B24" s="60"/>
    </row>
    <row r="25" spans="1:2" ht="12.75">
      <c r="A25" s="6">
        <v>10</v>
      </c>
      <c r="B25" s="60"/>
    </row>
    <row r="26" spans="1:2" ht="12.75">
      <c r="A26" s="6">
        <v>11</v>
      </c>
      <c r="B26" s="60"/>
    </row>
    <row r="27" spans="1:2" ht="12.75">
      <c r="A27" s="6">
        <v>12</v>
      </c>
      <c r="B27" s="60"/>
    </row>
    <row r="28" spans="1:2" ht="12.75">
      <c r="A28" s="6">
        <v>13</v>
      </c>
      <c r="B28" s="60"/>
    </row>
    <row r="29" spans="1:2" ht="12.75">
      <c r="A29" s="6">
        <v>14</v>
      </c>
      <c r="B29" s="60"/>
    </row>
    <row r="30" spans="1:2" ht="12.75">
      <c r="A30" s="6">
        <v>15</v>
      </c>
      <c r="B30" s="60"/>
    </row>
    <row r="31" spans="1:2" ht="12.75">
      <c r="A31" s="6">
        <v>16</v>
      </c>
      <c r="B31" s="60"/>
    </row>
    <row r="32" spans="1:2" ht="12.75">
      <c r="A32" s="6">
        <v>17</v>
      </c>
      <c r="B32" s="60"/>
    </row>
    <row r="33" spans="1:2" ht="12.75">
      <c r="A33" s="6">
        <v>18</v>
      </c>
      <c r="B33" s="60"/>
    </row>
    <row r="34" spans="1:2" ht="12.75">
      <c r="A34" s="6">
        <v>19</v>
      </c>
      <c r="B34" s="60"/>
    </row>
    <row r="35" spans="1:2" ht="12.75">
      <c r="A35" s="6">
        <v>20</v>
      </c>
      <c r="B35" s="60"/>
    </row>
    <row r="36" spans="1:2" ht="12.75">
      <c r="A36" s="6">
        <v>21</v>
      </c>
      <c r="B36" s="60"/>
    </row>
    <row r="37" spans="1:2" ht="12.75">
      <c r="A37" s="6">
        <v>22</v>
      </c>
      <c r="B37" s="60"/>
    </row>
    <row r="38" spans="1:2" ht="12.75">
      <c r="A38" s="6">
        <v>23</v>
      </c>
      <c r="B38" s="60"/>
    </row>
    <row r="39" spans="1:2" ht="12.75">
      <c r="A39" s="6">
        <v>24</v>
      </c>
      <c r="B39" s="60"/>
    </row>
    <row r="40" spans="1:2" ht="12.75">
      <c r="A40" s="6">
        <v>25</v>
      </c>
      <c r="B40" s="60"/>
    </row>
    <row r="41" spans="1:2" ht="12.75">
      <c r="A41" s="6">
        <v>26</v>
      </c>
      <c r="B41" s="60"/>
    </row>
    <row r="42" spans="1:2" ht="12.75">
      <c r="A42" s="6">
        <v>27</v>
      </c>
      <c r="B42" s="60"/>
    </row>
    <row r="43" spans="1:2" ht="12.75">
      <c r="A43" s="6">
        <v>28</v>
      </c>
      <c r="B43" s="60"/>
    </row>
    <row r="44" spans="1:2" ht="12.75">
      <c r="A44" s="6">
        <v>29</v>
      </c>
      <c r="B44" s="60"/>
    </row>
    <row r="45" spans="1:2" ht="12.75">
      <c r="A45" s="6">
        <v>30</v>
      </c>
      <c r="B45" s="60"/>
    </row>
    <row r="46" spans="1:2" ht="12.75">
      <c r="A46" s="6">
        <v>31</v>
      </c>
      <c r="B46" s="60"/>
    </row>
    <row r="47" spans="1:2" ht="12.75">
      <c r="A47" s="7">
        <v>32</v>
      </c>
      <c r="B47" s="57" t="s">
        <v>1</v>
      </c>
    </row>
    <row r="48" spans="1:2" ht="12.75">
      <c r="A48" s="5">
        <v>33</v>
      </c>
      <c r="B48" s="58"/>
    </row>
    <row r="49" spans="1:2" ht="12.75">
      <c r="A49" s="5">
        <v>34</v>
      </c>
      <c r="B49" s="58"/>
    </row>
    <row r="50" spans="1:2" ht="12.75">
      <c r="A50" s="5">
        <v>35</v>
      </c>
      <c r="B50" s="58"/>
    </row>
    <row r="51" spans="1:2" ht="12.75">
      <c r="A51" s="5">
        <v>36</v>
      </c>
      <c r="B51" s="58"/>
    </row>
    <row r="52" spans="1:2" ht="12.75">
      <c r="A52" s="5">
        <v>37</v>
      </c>
      <c r="B52" s="58"/>
    </row>
    <row r="53" spans="1:2" ht="12.75">
      <c r="A53" s="5">
        <v>38</v>
      </c>
      <c r="B53" s="58"/>
    </row>
    <row r="54" spans="1:2" ht="12.75">
      <c r="A54" s="5">
        <v>39</v>
      </c>
      <c r="B54" s="58"/>
    </row>
    <row r="55" spans="1:2" ht="12.75">
      <c r="A55" s="5">
        <v>40</v>
      </c>
      <c r="B55" s="58"/>
    </row>
    <row r="56" spans="1:2" ht="12.75">
      <c r="A56" s="5">
        <v>41</v>
      </c>
      <c r="B56" s="58"/>
    </row>
    <row r="57" spans="1:2" ht="12.75">
      <c r="A57" s="5">
        <v>42</v>
      </c>
      <c r="B57" s="58"/>
    </row>
    <row r="58" spans="1:2" ht="12.75">
      <c r="A58" s="5">
        <v>43</v>
      </c>
      <c r="B58" s="58"/>
    </row>
    <row r="59" spans="1:2" ht="12.75">
      <c r="A59" s="5">
        <v>44</v>
      </c>
      <c r="B59" s="58"/>
    </row>
    <row r="60" spans="1:2" ht="12.75">
      <c r="A60" s="5">
        <v>45</v>
      </c>
      <c r="B60" s="58"/>
    </row>
    <row r="61" spans="1:2" ht="12.75">
      <c r="A61" s="5">
        <v>46</v>
      </c>
      <c r="B61" s="58"/>
    </row>
    <row r="62" spans="1:2" ht="12.75">
      <c r="A62" s="5">
        <v>47</v>
      </c>
      <c r="B62" s="58"/>
    </row>
    <row r="63" spans="1:2" ht="12.75">
      <c r="A63" s="5">
        <v>48</v>
      </c>
      <c r="B63" s="58"/>
    </row>
    <row r="64" spans="1:2" ht="12.75">
      <c r="A64" s="5">
        <v>49</v>
      </c>
      <c r="B64" s="58"/>
    </row>
    <row r="65" spans="1:2" ht="12.75">
      <c r="A65" s="5">
        <v>50</v>
      </c>
      <c r="B65" s="58"/>
    </row>
    <row r="66" spans="1:2" ht="12.75">
      <c r="A66" s="5">
        <v>51</v>
      </c>
      <c r="B66" s="58"/>
    </row>
    <row r="67" spans="1:2" ht="12.75">
      <c r="A67" s="5">
        <v>52</v>
      </c>
      <c r="B67" s="58"/>
    </row>
    <row r="68" spans="1:2" ht="12.75">
      <c r="A68" s="5">
        <v>53</v>
      </c>
      <c r="B68" s="58"/>
    </row>
    <row r="69" spans="1:2" ht="12.75">
      <c r="A69" s="5">
        <v>54</v>
      </c>
      <c r="B69" s="58"/>
    </row>
    <row r="70" spans="1:2" ht="12.75">
      <c r="A70" s="5">
        <v>55</v>
      </c>
      <c r="B70" s="58"/>
    </row>
    <row r="71" spans="1:2" ht="12.75">
      <c r="A71" s="5">
        <v>56</v>
      </c>
      <c r="B71" s="58"/>
    </row>
    <row r="72" spans="1:2" ht="12.75">
      <c r="A72" s="5">
        <v>57</v>
      </c>
      <c r="B72" s="58"/>
    </row>
    <row r="73" spans="1:2" ht="12.75">
      <c r="A73" s="5">
        <v>58</v>
      </c>
      <c r="B73" s="58"/>
    </row>
    <row r="74" spans="1:2" ht="12.75">
      <c r="A74" s="5">
        <v>59</v>
      </c>
      <c r="B74" s="58"/>
    </row>
    <row r="75" spans="1:2" ht="12.75">
      <c r="A75" s="5">
        <v>60</v>
      </c>
      <c r="B75" s="59"/>
    </row>
    <row r="76" spans="1:2" ht="12.75">
      <c r="A76" s="5">
        <v>60</v>
      </c>
      <c r="B76" s="57" t="s">
        <v>2</v>
      </c>
    </row>
    <row r="77" spans="1:2" ht="12.75">
      <c r="A77" s="5">
        <v>61</v>
      </c>
      <c r="B77" s="58"/>
    </row>
    <row r="78" spans="1:2" ht="12.75">
      <c r="A78" s="5">
        <v>62</v>
      </c>
      <c r="B78" s="58"/>
    </row>
    <row r="79" spans="1:2" ht="12.75">
      <c r="A79" s="5">
        <v>63</v>
      </c>
      <c r="B79" s="58"/>
    </row>
    <row r="80" spans="1:2" ht="12.75">
      <c r="A80" s="5">
        <v>64</v>
      </c>
      <c r="B80" s="58"/>
    </row>
    <row r="81" spans="1:2" ht="12.75">
      <c r="A81" s="5">
        <v>65</v>
      </c>
      <c r="B81" s="58"/>
    </row>
    <row r="82" spans="1:2" ht="12.75">
      <c r="A82" s="5">
        <v>66</v>
      </c>
      <c r="B82" s="58"/>
    </row>
    <row r="83" spans="1:2" ht="12.75">
      <c r="A83" s="5">
        <v>67</v>
      </c>
      <c r="B83" s="58"/>
    </row>
    <row r="84" spans="1:2" ht="12.75">
      <c r="A84" s="5">
        <v>68</v>
      </c>
      <c r="B84" s="58"/>
    </row>
    <row r="85" spans="1:2" ht="12.75">
      <c r="A85" s="5">
        <v>69</v>
      </c>
      <c r="B85" s="58"/>
    </row>
    <row r="86" spans="1:2" ht="12.75">
      <c r="A86" s="5">
        <v>70</v>
      </c>
      <c r="B86" s="58"/>
    </row>
    <row r="87" spans="1:2" ht="12.75">
      <c r="A87" s="5">
        <v>71</v>
      </c>
      <c r="B87" s="58"/>
    </row>
    <row r="88" spans="1:2" ht="12.75">
      <c r="A88" s="5">
        <v>72</v>
      </c>
      <c r="B88" s="58"/>
    </row>
    <row r="89" spans="1:2" ht="12.75">
      <c r="A89" s="5">
        <v>73</v>
      </c>
      <c r="B89" s="58"/>
    </row>
    <row r="90" spans="1:2" ht="12.75">
      <c r="A90" s="5">
        <v>74</v>
      </c>
      <c r="B90" s="58"/>
    </row>
    <row r="91" spans="1:2" ht="12.75">
      <c r="A91" s="5">
        <v>75</v>
      </c>
      <c r="B91" s="58"/>
    </row>
    <row r="92" spans="1:2" ht="12.75">
      <c r="A92" s="5">
        <v>76</v>
      </c>
      <c r="B92" s="58"/>
    </row>
    <row r="93" spans="1:2" ht="12.75">
      <c r="A93" s="5">
        <v>77</v>
      </c>
      <c r="B93" s="58"/>
    </row>
    <row r="94" spans="1:2" ht="12.75">
      <c r="A94" s="5">
        <v>78</v>
      </c>
      <c r="B94" s="58"/>
    </row>
    <row r="95" spans="1:2" ht="12.75">
      <c r="A95" s="5">
        <v>79</v>
      </c>
      <c r="B95" s="58"/>
    </row>
    <row r="96" spans="1:2" ht="12.75">
      <c r="A96" s="5">
        <v>80</v>
      </c>
      <c r="B96" s="58"/>
    </row>
    <row r="97" spans="1:2" ht="12.75">
      <c r="A97" s="5">
        <v>81</v>
      </c>
      <c r="B97" s="58"/>
    </row>
    <row r="98" spans="1:2" ht="12.75">
      <c r="A98" s="5">
        <v>82</v>
      </c>
      <c r="B98" s="58"/>
    </row>
    <row r="99" spans="1:2" ht="12.75">
      <c r="A99" s="5">
        <v>83</v>
      </c>
      <c r="B99" s="58"/>
    </row>
    <row r="100" spans="1:2" ht="12.75">
      <c r="A100" s="5">
        <v>84</v>
      </c>
      <c r="B100" s="58"/>
    </row>
    <row r="101" spans="1:2" ht="12.75">
      <c r="A101" s="5">
        <v>85</v>
      </c>
      <c r="B101" s="58"/>
    </row>
    <row r="102" spans="1:2" ht="12.75">
      <c r="A102" s="5">
        <v>86</v>
      </c>
      <c r="B102" s="58"/>
    </row>
    <row r="103" spans="1:2" ht="12.75">
      <c r="A103" s="5">
        <v>87</v>
      </c>
      <c r="B103" s="58"/>
    </row>
    <row r="104" spans="1:2" ht="12.75">
      <c r="A104" s="5">
        <v>88</v>
      </c>
      <c r="B104" s="58"/>
    </row>
    <row r="105" spans="1:2" ht="12.75">
      <c r="A105" s="5">
        <v>89</v>
      </c>
      <c r="B105" s="58"/>
    </row>
    <row r="106" spans="1:2" ht="12.75">
      <c r="A106" s="5">
        <v>90</v>
      </c>
      <c r="B106" s="59"/>
    </row>
    <row r="107" spans="1:2" ht="12.75">
      <c r="A107" s="5">
        <v>91</v>
      </c>
      <c r="B107" s="60" t="s">
        <v>3</v>
      </c>
    </row>
    <row r="108" spans="1:2" ht="12.75">
      <c r="A108" s="5">
        <v>92</v>
      </c>
      <c r="B108" s="60"/>
    </row>
    <row r="109" spans="1:2" ht="12.75">
      <c r="A109" s="5">
        <v>93</v>
      </c>
      <c r="B109" s="60"/>
    </row>
    <row r="110" spans="1:2" ht="12.75">
      <c r="A110" s="5">
        <v>94</v>
      </c>
      <c r="B110" s="60"/>
    </row>
    <row r="111" spans="1:2" ht="12.75">
      <c r="A111" s="5">
        <v>95</v>
      </c>
      <c r="B111" s="60"/>
    </row>
    <row r="112" spans="1:2" ht="12.75">
      <c r="A112" s="5">
        <v>96</v>
      </c>
      <c r="B112" s="60"/>
    </row>
    <row r="113" spans="1:2" ht="12.75">
      <c r="A113" s="5">
        <v>97</v>
      </c>
      <c r="B113" s="60"/>
    </row>
    <row r="114" spans="1:2" ht="12.75">
      <c r="A114" s="5">
        <v>98</v>
      </c>
      <c r="B114" s="60"/>
    </row>
    <row r="115" spans="1:2" ht="12.75">
      <c r="A115" s="5">
        <v>99</v>
      </c>
      <c r="B115" s="60"/>
    </row>
    <row r="116" spans="1:2" ht="12.75">
      <c r="A116" s="5">
        <v>100</v>
      </c>
      <c r="B116" s="60"/>
    </row>
    <row r="117" spans="1:2" ht="12.75">
      <c r="A117" s="5">
        <v>101</v>
      </c>
      <c r="B117" s="60"/>
    </row>
    <row r="118" spans="1:2" ht="12.75">
      <c r="A118" s="5">
        <v>102</v>
      </c>
      <c r="B118" s="60"/>
    </row>
    <row r="119" spans="1:2" ht="12.75">
      <c r="A119" s="5">
        <v>103</v>
      </c>
      <c r="B119" s="60"/>
    </row>
    <row r="120" spans="1:2" ht="12.75">
      <c r="A120" s="5">
        <v>104</v>
      </c>
      <c r="B120" s="60"/>
    </row>
    <row r="121" spans="1:2" ht="12.75">
      <c r="A121" s="5">
        <v>105</v>
      </c>
      <c r="B121" s="60"/>
    </row>
    <row r="122" spans="1:2" ht="12.75">
      <c r="A122" s="5">
        <v>106</v>
      </c>
      <c r="B122" s="60"/>
    </row>
    <row r="123" spans="1:2" ht="12.75">
      <c r="A123" s="5">
        <v>107</v>
      </c>
      <c r="B123" s="60"/>
    </row>
    <row r="124" spans="1:2" ht="12.75">
      <c r="A124" s="5">
        <v>108</v>
      </c>
      <c r="B124" s="60"/>
    </row>
    <row r="125" spans="1:2" ht="12.75">
      <c r="A125" s="5">
        <v>109</v>
      </c>
      <c r="B125" s="60"/>
    </row>
    <row r="126" spans="1:2" ht="12.75">
      <c r="A126" s="5">
        <v>110</v>
      </c>
      <c r="B126" s="60"/>
    </row>
    <row r="127" spans="1:2" ht="12.75">
      <c r="A127" s="5">
        <v>111</v>
      </c>
      <c r="B127" s="60"/>
    </row>
    <row r="128" spans="1:2" ht="12.75">
      <c r="A128" s="5">
        <v>112</v>
      </c>
      <c r="B128" s="60"/>
    </row>
    <row r="129" spans="1:2" ht="12.75">
      <c r="A129" s="5">
        <v>113</v>
      </c>
      <c r="B129" s="60"/>
    </row>
    <row r="130" spans="1:2" ht="12.75">
      <c r="A130" s="5">
        <v>114</v>
      </c>
      <c r="B130" s="60"/>
    </row>
    <row r="131" spans="1:2" ht="12.75">
      <c r="A131" s="5">
        <v>115</v>
      </c>
      <c r="B131" s="60"/>
    </row>
    <row r="132" spans="1:2" ht="12.75">
      <c r="A132" s="5">
        <v>116</v>
      </c>
      <c r="B132" s="60"/>
    </row>
    <row r="133" spans="1:2" ht="12.75">
      <c r="A133" s="5">
        <v>117</v>
      </c>
      <c r="B133" s="60"/>
    </row>
    <row r="134" spans="1:2" ht="12.75">
      <c r="A134" s="5">
        <v>118</v>
      </c>
      <c r="B134" s="60"/>
    </row>
    <row r="135" spans="1:2" ht="12.75">
      <c r="A135" s="5">
        <v>119</v>
      </c>
      <c r="B135" s="60"/>
    </row>
    <row r="136" spans="1:2" ht="12.75">
      <c r="A136" s="5">
        <v>120</v>
      </c>
      <c r="B136" s="60"/>
    </row>
    <row r="137" spans="1:2" ht="12.75">
      <c r="A137" s="5">
        <v>121</v>
      </c>
      <c r="B137" s="57" t="s">
        <v>4</v>
      </c>
    </row>
    <row r="138" spans="1:2" ht="12.75">
      <c r="A138" s="5">
        <v>122</v>
      </c>
      <c r="B138" s="58"/>
    </row>
    <row r="139" spans="1:2" ht="12.75">
      <c r="A139" s="5">
        <v>123</v>
      </c>
      <c r="B139" s="58"/>
    </row>
    <row r="140" spans="1:2" ht="12.75">
      <c r="A140" s="5">
        <v>124</v>
      </c>
      <c r="B140" s="58"/>
    </row>
    <row r="141" spans="1:2" ht="12.75">
      <c r="A141" s="5">
        <v>125</v>
      </c>
      <c r="B141" s="58"/>
    </row>
    <row r="142" spans="1:2" ht="12.75">
      <c r="A142" s="5">
        <v>126</v>
      </c>
      <c r="B142" s="58"/>
    </row>
    <row r="143" spans="1:2" ht="12.75">
      <c r="A143" s="5">
        <v>127</v>
      </c>
      <c r="B143" s="58"/>
    </row>
    <row r="144" spans="1:2" ht="12.75">
      <c r="A144" s="5">
        <v>128</v>
      </c>
      <c r="B144" s="58"/>
    </row>
    <row r="145" spans="1:2" ht="12.75">
      <c r="A145" s="5">
        <v>129</v>
      </c>
      <c r="B145" s="58"/>
    </row>
    <row r="146" spans="1:2" ht="12.75">
      <c r="A146" s="5">
        <v>130</v>
      </c>
      <c r="B146" s="58"/>
    </row>
    <row r="147" spans="1:2" ht="12.75">
      <c r="A147" s="5">
        <v>131</v>
      </c>
      <c r="B147" s="58"/>
    </row>
    <row r="148" spans="1:2" ht="12.75">
      <c r="A148" s="5">
        <v>132</v>
      </c>
      <c r="B148" s="58"/>
    </row>
    <row r="149" spans="1:2" ht="12.75">
      <c r="A149" s="5">
        <v>133</v>
      </c>
      <c r="B149" s="58"/>
    </row>
    <row r="150" spans="1:2" ht="12.75">
      <c r="A150" s="5">
        <v>134</v>
      </c>
      <c r="B150" s="58"/>
    </row>
    <row r="151" spans="1:2" ht="12.75">
      <c r="A151" s="5">
        <v>135</v>
      </c>
      <c r="B151" s="58"/>
    </row>
    <row r="152" spans="1:2" ht="12.75">
      <c r="A152" s="5">
        <v>136</v>
      </c>
      <c r="B152" s="58"/>
    </row>
    <row r="153" spans="1:2" ht="12.75">
      <c r="A153" s="5">
        <v>137</v>
      </c>
      <c r="B153" s="58"/>
    </row>
    <row r="154" spans="1:2" ht="12.75">
      <c r="A154" s="5">
        <v>138</v>
      </c>
      <c r="B154" s="58"/>
    </row>
    <row r="155" spans="1:2" ht="12.75">
      <c r="A155" s="5">
        <v>139</v>
      </c>
      <c r="B155" s="58"/>
    </row>
    <row r="156" spans="1:2" ht="12.75">
      <c r="A156" s="5">
        <v>140</v>
      </c>
      <c r="B156" s="58"/>
    </row>
    <row r="157" spans="1:2" ht="12.75">
      <c r="A157" s="5">
        <v>141</v>
      </c>
      <c r="B157" s="58"/>
    </row>
    <row r="158" spans="1:2" ht="12.75">
      <c r="A158" s="5">
        <v>142</v>
      </c>
      <c r="B158" s="58"/>
    </row>
    <row r="159" spans="1:2" ht="12.75">
      <c r="A159" s="5">
        <v>143</v>
      </c>
      <c r="B159" s="58"/>
    </row>
    <row r="160" spans="1:2" ht="12.75">
      <c r="A160" s="5">
        <v>144</v>
      </c>
      <c r="B160" s="58"/>
    </row>
    <row r="161" spans="1:2" ht="12.75">
      <c r="A161" s="5">
        <v>145</v>
      </c>
      <c r="B161" s="58"/>
    </row>
    <row r="162" spans="1:2" ht="12.75">
      <c r="A162" s="5">
        <v>146</v>
      </c>
      <c r="B162" s="58"/>
    </row>
    <row r="163" spans="1:2" ht="12.75">
      <c r="A163" s="5">
        <v>147</v>
      </c>
      <c r="B163" s="58"/>
    </row>
    <row r="164" spans="1:2" ht="12.75">
      <c r="A164" s="5">
        <v>148</v>
      </c>
      <c r="B164" s="58"/>
    </row>
    <row r="165" spans="1:2" ht="12.75">
      <c r="A165" s="5">
        <v>149</v>
      </c>
      <c r="B165" s="58"/>
    </row>
    <row r="166" spans="1:2" ht="12.75">
      <c r="A166" s="5">
        <v>150</v>
      </c>
      <c r="B166" s="58"/>
    </row>
    <row r="167" spans="1:2" ht="12.75">
      <c r="A167" s="5">
        <v>151</v>
      </c>
      <c r="B167" s="59"/>
    </row>
    <row r="168" spans="1:2" ht="12.75">
      <c r="A168" s="5">
        <v>152</v>
      </c>
      <c r="B168" s="57" t="s">
        <v>5</v>
      </c>
    </row>
    <row r="169" spans="1:2" ht="12.75">
      <c r="A169" s="5">
        <v>153</v>
      </c>
      <c r="B169" s="58"/>
    </row>
    <row r="170" spans="1:2" ht="12.75">
      <c r="A170" s="5">
        <v>154</v>
      </c>
      <c r="B170" s="58"/>
    </row>
    <row r="171" spans="1:2" ht="12.75">
      <c r="A171" s="5">
        <v>155</v>
      </c>
      <c r="B171" s="58"/>
    </row>
    <row r="172" spans="1:2" ht="12.75">
      <c r="A172" s="5">
        <v>156</v>
      </c>
      <c r="B172" s="58"/>
    </row>
    <row r="173" spans="1:2" ht="12.75">
      <c r="A173" s="5">
        <v>157</v>
      </c>
      <c r="B173" s="58"/>
    </row>
    <row r="174" spans="1:2" ht="12.75">
      <c r="A174" s="5">
        <v>158</v>
      </c>
      <c r="B174" s="58"/>
    </row>
    <row r="175" spans="1:2" ht="12.75">
      <c r="A175" s="5">
        <v>159</v>
      </c>
      <c r="B175" s="58"/>
    </row>
    <row r="176" spans="1:2" ht="12.75">
      <c r="A176" s="5">
        <v>160</v>
      </c>
      <c r="B176" s="58"/>
    </row>
    <row r="177" spans="1:2" ht="12.75">
      <c r="A177" s="5">
        <v>161</v>
      </c>
      <c r="B177" s="58"/>
    </row>
    <row r="178" spans="1:2" ht="12.75">
      <c r="A178" s="5">
        <v>162</v>
      </c>
      <c r="B178" s="58"/>
    </row>
    <row r="179" spans="1:2" ht="12.75">
      <c r="A179" s="5">
        <v>163</v>
      </c>
      <c r="B179" s="58"/>
    </row>
    <row r="180" spans="1:2" ht="12.75">
      <c r="A180" s="5">
        <v>164</v>
      </c>
      <c r="B180" s="58"/>
    </row>
    <row r="181" spans="1:2" ht="12.75">
      <c r="A181" s="5">
        <v>165</v>
      </c>
      <c r="B181" s="58"/>
    </row>
    <row r="182" spans="1:2" ht="12.75">
      <c r="A182" s="5">
        <v>166</v>
      </c>
      <c r="B182" s="58"/>
    </row>
    <row r="183" spans="1:2" ht="12.75">
      <c r="A183" s="5">
        <v>167</v>
      </c>
      <c r="B183" s="58"/>
    </row>
    <row r="184" spans="1:2" ht="12.75">
      <c r="A184" s="5">
        <v>168</v>
      </c>
      <c r="B184" s="58"/>
    </row>
    <row r="185" spans="1:2" ht="12.75">
      <c r="A185" s="5">
        <v>169</v>
      </c>
      <c r="B185" s="58"/>
    </row>
    <row r="186" spans="1:2" ht="12.75">
      <c r="A186" s="5">
        <v>170</v>
      </c>
      <c r="B186" s="58"/>
    </row>
    <row r="187" spans="1:2" ht="12.75">
      <c r="A187" s="5">
        <v>171</v>
      </c>
      <c r="B187" s="58"/>
    </row>
    <row r="188" spans="1:2" ht="12.75">
      <c r="A188" s="5">
        <v>172</v>
      </c>
      <c r="B188" s="58"/>
    </row>
    <row r="189" spans="1:2" ht="12.75">
      <c r="A189" s="5">
        <v>173</v>
      </c>
      <c r="B189" s="58"/>
    </row>
    <row r="190" spans="1:2" ht="12.75">
      <c r="A190" s="5">
        <v>174</v>
      </c>
      <c r="B190" s="58"/>
    </row>
    <row r="191" spans="1:2" ht="12.75">
      <c r="A191" s="5">
        <v>175</v>
      </c>
      <c r="B191" s="58"/>
    </row>
    <row r="192" spans="1:2" ht="12.75">
      <c r="A192" s="5">
        <v>176</v>
      </c>
      <c r="B192" s="58"/>
    </row>
    <row r="193" spans="1:2" ht="12.75">
      <c r="A193" s="5">
        <v>177</v>
      </c>
      <c r="B193" s="58"/>
    </row>
    <row r="194" spans="1:2" ht="12.75">
      <c r="A194" s="5">
        <v>178</v>
      </c>
      <c r="B194" s="58"/>
    </row>
    <row r="195" spans="1:2" ht="12.75">
      <c r="A195" s="5">
        <v>179</v>
      </c>
      <c r="B195" s="58"/>
    </row>
    <row r="196" spans="1:2" ht="12.75">
      <c r="A196" s="5">
        <v>180</v>
      </c>
      <c r="B196" s="58"/>
    </row>
    <row r="197" spans="1:2" ht="12.75">
      <c r="A197" s="5">
        <v>181</v>
      </c>
      <c r="B197" s="59"/>
    </row>
    <row r="198" spans="1:2" ht="12.75">
      <c r="A198" s="5">
        <v>182</v>
      </c>
      <c r="B198" s="57" t="s">
        <v>6</v>
      </c>
    </row>
    <row r="199" spans="1:2" ht="12.75">
      <c r="A199" s="5">
        <v>183</v>
      </c>
      <c r="B199" s="58"/>
    </row>
    <row r="200" spans="1:2" ht="12.75">
      <c r="A200" s="5">
        <v>184</v>
      </c>
      <c r="B200" s="58"/>
    </row>
    <row r="201" spans="1:2" ht="12.75">
      <c r="A201" s="5">
        <v>185</v>
      </c>
      <c r="B201" s="58"/>
    </row>
    <row r="202" spans="1:2" ht="12.75">
      <c r="A202" s="5">
        <v>186</v>
      </c>
      <c r="B202" s="58"/>
    </row>
    <row r="203" spans="1:2" ht="12.75">
      <c r="A203" s="5">
        <v>187</v>
      </c>
      <c r="B203" s="58"/>
    </row>
    <row r="204" spans="1:2" ht="12.75">
      <c r="A204" s="5">
        <v>188</v>
      </c>
      <c r="B204" s="58"/>
    </row>
    <row r="205" spans="1:2" ht="12.75">
      <c r="A205" s="5">
        <v>189</v>
      </c>
      <c r="B205" s="58"/>
    </row>
    <row r="206" spans="1:2" ht="12.75">
      <c r="A206" s="5">
        <v>190</v>
      </c>
      <c r="B206" s="58"/>
    </row>
    <row r="207" spans="1:2" ht="12.75">
      <c r="A207" s="5">
        <v>191</v>
      </c>
      <c r="B207" s="58"/>
    </row>
    <row r="208" spans="1:2" ht="12.75">
      <c r="A208" s="5">
        <v>192</v>
      </c>
      <c r="B208" s="58"/>
    </row>
    <row r="209" spans="1:2" ht="12.75">
      <c r="A209" s="5">
        <v>193</v>
      </c>
      <c r="B209" s="58"/>
    </row>
    <row r="210" spans="1:2" ht="12.75">
      <c r="A210" s="5">
        <v>194</v>
      </c>
      <c r="B210" s="58"/>
    </row>
    <row r="211" spans="1:2" ht="12.75">
      <c r="A211" s="5">
        <v>195</v>
      </c>
      <c r="B211" s="58"/>
    </row>
    <row r="212" spans="1:2" ht="12.75">
      <c r="A212" s="5">
        <v>196</v>
      </c>
      <c r="B212" s="58"/>
    </row>
    <row r="213" spans="1:2" ht="12.75">
      <c r="A213" s="5">
        <v>197</v>
      </c>
      <c r="B213" s="58"/>
    </row>
    <row r="214" spans="1:2" ht="12.75">
      <c r="A214" s="5">
        <v>198</v>
      </c>
      <c r="B214" s="58"/>
    </row>
    <row r="215" spans="1:2" ht="12.75">
      <c r="A215" s="5">
        <v>199</v>
      </c>
      <c r="B215" s="58"/>
    </row>
    <row r="216" spans="1:2" ht="12.75">
      <c r="A216" s="5">
        <v>200</v>
      </c>
      <c r="B216" s="58"/>
    </row>
    <row r="217" spans="1:2" ht="12.75">
      <c r="A217" s="5">
        <v>201</v>
      </c>
      <c r="B217" s="58"/>
    </row>
    <row r="218" spans="1:2" ht="12.75">
      <c r="A218" s="5">
        <v>202</v>
      </c>
      <c r="B218" s="58"/>
    </row>
    <row r="219" spans="1:2" ht="12.75">
      <c r="A219" s="5">
        <v>203</v>
      </c>
      <c r="B219" s="58"/>
    </row>
    <row r="220" spans="1:2" ht="12.75">
      <c r="A220" s="5">
        <v>204</v>
      </c>
      <c r="B220" s="58"/>
    </row>
    <row r="221" spans="1:2" ht="12.75">
      <c r="A221" s="5">
        <v>205</v>
      </c>
      <c r="B221" s="58"/>
    </row>
    <row r="222" spans="1:2" ht="12.75">
      <c r="A222" s="5">
        <v>206</v>
      </c>
      <c r="B222" s="58"/>
    </row>
    <row r="223" spans="1:2" ht="12.75">
      <c r="A223" s="5">
        <v>207</v>
      </c>
      <c r="B223" s="58"/>
    </row>
    <row r="224" spans="1:2" ht="12.75">
      <c r="A224" s="5">
        <v>208</v>
      </c>
      <c r="B224" s="58"/>
    </row>
    <row r="225" spans="1:2" ht="12.75">
      <c r="A225" s="5">
        <v>209</v>
      </c>
      <c r="B225" s="58"/>
    </row>
    <row r="226" spans="1:2" ht="12.75">
      <c r="A226" s="5">
        <v>210</v>
      </c>
      <c r="B226" s="58"/>
    </row>
    <row r="227" spans="1:2" ht="12.75">
      <c r="A227" s="5">
        <v>211</v>
      </c>
      <c r="B227" s="58"/>
    </row>
    <row r="228" spans="1:2" ht="12.75">
      <c r="A228" s="5">
        <v>212</v>
      </c>
      <c r="B228" s="59"/>
    </row>
    <row r="229" spans="1:2" ht="12.75">
      <c r="A229" s="5">
        <v>213</v>
      </c>
      <c r="B229" s="57" t="s">
        <v>7</v>
      </c>
    </row>
    <row r="230" spans="1:2" ht="12.75">
      <c r="A230" s="5">
        <v>214</v>
      </c>
      <c r="B230" s="58"/>
    </row>
    <row r="231" spans="1:2" ht="12.75">
      <c r="A231" s="5">
        <v>215</v>
      </c>
      <c r="B231" s="58"/>
    </row>
    <row r="232" spans="1:2" ht="12.75">
      <c r="A232" s="5">
        <v>216</v>
      </c>
      <c r="B232" s="58"/>
    </row>
    <row r="233" spans="1:2" ht="12.75">
      <c r="A233" s="5">
        <v>217</v>
      </c>
      <c r="B233" s="58"/>
    </row>
    <row r="234" spans="1:2" ht="12.75">
      <c r="A234" s="5">
        <v>218</v>
      </c>
      <c r="B234" s="58"/>
    </row>
    <row r="235" spans="1:2" ht="12.75">
      <c r="A235" s="5">
        <v>219</v>
      </c>
      <c r="B235" s="58"/>
    </row>
    <row r="236" spans="1:2" ht="12.75">
      <c r="A236" s="5">
        <v>220</v>
      </c>
      <c r="B236" s="58"/>
    </row>
    <row r="237" spans="1:2" ht="12.75">
      <c r="A237" s="5">
        <v>221</v>
      </c>
      <c r="B237" s="58"/>
    </row>
    <row r="238" spans="1:2" ht="12.75">
      <c r="A238" s="5">
        <v>222</v>
      </c>
      <c r="B238" s="58"/>
    </row>
    <row r="239" spans="1:2" ht="12.75">
      <c r="A239" s="5">
        <v>223</v>
      </c>
      <c r="B239" s="58"/>
    </row>
    <row r="240" spans="1:2" ht="12.75">
      <c r="A240" s="5">
        <v>224</v>
      </c>
      <c r="B240" s="58"/>
    </row>
    <row r="241" spans="1:2" ht="12.75">
      <c r="A241" s="5">
        <v>225</v>
      </c>
      <c r="B241" s="58"/>
    </row>
    <row r="242" spans="1:2" ht="12.75">
      <c r="A242" s="5">
        <v>226</v>
      </c>
      <c r="B242" s="58"/>
    </row>
    <row r="243" spans="1:2" ht="12.75">
      <c r="A243" s="5">
        <v>227</v>
      </c>
      <c r="B243" s="58"/>
    </row>
    <row r="244" spans="1:2" ht="12.75">
      <c r="A244" s="5">
        <v>228</v>
      </c>
      <c r="B244" s="58"/>
    </row>
    <row r="245" spans="1:2" ht="12.75">
      <c r="A245" s="5">
        <v>229</v>
      </c>
      <c r="B245" s="58"/>
    </row>
    <row r="246" spans="1:2" ht="12.75">
      <c r="A246" s="5">
        <v>230</v>
      </c>
      <c r="B246" s="58"/>
    </row>
    <row r="247" spans="1:2" ht="12.75">
      <c r="A247" s="5">
        <v>231</v>
      </c>
      <c r="B247" s="58"/>
    </row>
    <row r="248" spans="1:2" ht="12.75">
      <c r="A248" s="5">
        <v>232</v>
      </c>
      <c r="B248" s="58"/>
    </row>
    <row r="249" spans="1:2" ht="12.75">
      <c r="A249" s="5">
        <v>233</v>
      </c>
      <c r="B249" s="58"/>
    </row>
    <row r="250" spans="1:2" ht="12.75">
      <c r="A250" s="5">
        <v>234</v>
      </c>
      <c r="B250" s="58"/>
    </row>
    <row r="251" spans="1:2" ht="12.75">
      <c r="A251" s="5">
        <v>235</v>
      </c>
      <c r="B251" s="58"/>
    </row>
    <row r="252" spans="1:2" ht="12.75">
      <c r="A252" s="5">
        <v>236</v>
      </c>
      <c r="B252" s="58"/>
    </row>
    <row r="253" spans="1:2" ht="12.75">
      <c r="A253" s="5">
        <v>237</v>
      </c>
      <c r="B253" s="58"/>
    </row>
    <row r="254" spans="1:2" ht="12.75">
      <c r="A254" s="5">
        <v>238</v>
      </c>
      <c r="B254" s="58"/>
    </row>
    <row r="255" spans="1:2" ht="12.75">
      <c r="A255" s="5">
        <v>239</v>
      </c>
      <c r="B255" s="58"/>
    </row>
    <row r="256" spans="1:2" ht="12.75">
      <c r="A256" s="5">
        <v>240</v>
      </c>
      <c r="B256" s="58"/>
    </row>
    <row r="257" spans="1:2" ht="12.75">
      <c r="A257" s="5">
        <v>241</v>
      </c>
      <c r="B257" s="58"/>
    </row>
    <row r="258" spans="1:2" ht="12.75">
      <c r="A258" s="5">
        <v>242</v>
      </c>
      <c r="B258" s="58"/>
    </row>
    <row r="259" spans="1:2" ht="12.75">
      <c r="A259" s="5">
        <v>243</v>
      </c>
      <c r="B259" s="59"/>
    </row>
    <row r="260" spans="1:2" ht="12.75">
      <c r="A260" s="5">
        <v>244</v>
      </c>
      <c r="B260" s="57" t="s">
        <v>8</v>
      </c>
    </row>
    <row r="261" spans="1:2" ht="12.75">
      <c r="A261" s="5">
        <v>245</v>
      </c>
      <c r="B261" s="58"/>
    </row>
    <row r="262" spans="1:2" ht="12.75">
      <c r="A262" s="5">
        <v>246</v>
      </c>
      <c r="B262" s="58"/>
    </row>
    <row r="263" spans="1:2" ht="12.75">
      <c r="A263" s="5">
        <v>247</v>
      </c>
      <c r="B263" s="58"/>
    </row>
    <row r="264" spans="1:2" ht="12.75">
      <c r="A264" s="5">
        <v>248</v>
      </c>
      <c r="B264" s="58"/>
    </row>
    <row r="265" spans="1:2" ht="12.75">
      <c r="A265" s="5">
        <v>249</v>
      </c>
      <c r="B265" s="58"/>
    </row>
    <row r="266" spans="1:2" ht="12.75">
      <c r="A266" s="5">
        <v>250</v>
      </c>
      <c r="B266" s="58"/>
    </row>
    <row r="267" spans="1:2" ht="12.75">
      <c r="A267" s="5">
        <v>251</v>
      </c>
      <c r="B267" s="58"/>
    </row>
    <row r="268" spans="1:2" ht="12.75">
      <c r="A268" s="5">
        <v>252</v>
      </c>
      <c r="B268" s="58"/>
    </row>
    <row r="269" spans="1:2" ht="12.75">
      <c r="A269" s="5">
        <v>253</v>
      </c>
      <c r="B269" s="58"/>
    </row>
    <row r="270" spans="1:2" ht="12.75">
      <c r="A270" s="5">
        <v>254</v>
      </c>
      <c r="B270" s="58"/>
    </row>
    <row r="271" spans="1:2" ht="12.75">
      <c r="A271" s="5">
        <v>255</v>
      </c>
      <c r="B271" s="58"/>
    </row>
    <row r="272" spans="1:2" ht="12.75">
      <c r="A272" s="5">
        <v>256</v>
      </c>
      <c r="B272" s="58"/>
    </row>
    <row r="273" spans="1:2" ht="12.75">
      <c r="A273" s="5">
        <v>257</v>
      </c>
      <c r="B273" s="58"/>
    </row>
    <row r="274" spans="1:2" ht="12.75">
      <c r="A274" s="5">
        <v>258</v>
      </c>
      <c r="B274" s="58"/>
    </row>
    <row r="275" spans="1:2" ht="12.75">
      <c r="A275" s="5">
        <v>259</v>
      </c>
      <c r="B275" s="58"/>
    </row>
    <row r="276" spans="1:2" ht="12.75">
      <c r="A276" s="5">
        <v>260</v>
      </c>
      <c r="B276" s="58"/>
    </row>
    <row r="277" spans="1:2" ht="12.75">
      <c r="A277" s="5">
        <v>261</v>
      </c>
      <c r="B277" s="58"/>
    </row>
    <row r="278" spans="1:2" ht="12.75">
      <c r="A278" s="5">
        <v>262</v>
      </c>
      <c r="B278" s="58"/>
    </row>
    <row r="279" spans="1:2" ht="12.75">
      <c r="A279" s="5">
        <v>263</v>
      </c>
      <c r="B279" s="58"/>
    </row>
    <row r="280" spans="1:2" ht="12.75">
      <c r="A280" s="5">
        <v>264</v>
      </c>
      <c r="B280" s="58"/>
    </row>
    <row r="281" spans="1:2" ht="12.75">
      <c r="A281" s="5">
        <v>265</v>
      </c>
      <c r="B281" s="58"/>
    </row>
    <row r="282" spans="1:2" ht="12.75">
      <c r="A282" s="5">
        <v>266</v>
      </c>
      <c r="B282" s="58"/>
    </row>
    <row r="283" spans="1:2" ht="12.75">
      <c r="A283" s="5">
        <v>267</v>
      </c>
      <c r="B283" s="58"/>
    </row>
    <row r="284" spans="1:2" ht="12.75">
      <c r="A284" s="5">
        <v>268</v>
      </c>
      <c r="B284" s="58"/>
    </row>
    <row r="285" spans="1:2" ht="12.75">
      <c r="A285" s="5">
        <v>269</v>
      </c>
      <c r="B285" s="58"/>
    </row>
    <row r="286" spans="1:2" ht="12.75">
      <c r="A286" s="5">
        <v>270</v>
      </c>
      <c r="B286" s="58"/>
    </row>
    <row r="287" spans="1:2" ht="12.75">
      <c r="A287" s="5">
        <v>271</v>
      </c>
      <c r="B287" s="58"/>
    </row>
    <row r="288" spans="1:2" ht="12.75">
      <c r="A288" s="5">
        <v>272</v>
      </c>
      <c r="B288" s="58"/>
    </row>
    <row r="289" spans="1:2" ht="12.75">
      <c r="A289" s="5">
        <v>273</v>
      </c>
      <c r="B289" s="59"/>
    </row>
    <row r="290" spans="1:2" ht="12.75">
      <c r="A290" s="5">
        <v>274</v>
      </c>
      <c r="B290" s="57" t="s">
        <v>9</v>
      </c>
    </row>
    <row r="291" spans="1:2" ht="12.75">
      <c r="A291" s="5">
        <v>275</v>
      </c>
      <c r="B291" s="58"/>
    </row>
    <row r="292" spans="1:2" ht="12.75">
      <c r="A292" s="5">
        <v>276</v>
      </c>
      <c r="B292" s="58"/>
    </row>
    <row r="293" spans="1:2" ht="12.75">
      <c r="A293" s="5">
        <v>277</v>
      </c>
      <c r="B293" s="58"/>
    </row>
    <row r="294" spans="1:2" ht="12.75">
      <c r="A294" s="5">
        <v>278</v>
      </c>
      <c r="B294" s="58"/>
    </row>
    <row r="295" spans="1:2" ht="12.75">
      <c r="A295" s="5">
        <v>279</v>
      </c>
      <c r="B295" s="58"/>
    </row>
    <row r="296" spans="1:2" ht="12.75">
      <c r="A296" s="5">
        <v>280</v>
      </c>
      <c r="B296" s="58"/>
    </row>
    <row r="297" spans="1:2" ht="12.75">
      <c r="A297" s="5">
        <v>281</v>
      </c>
      <c r="B297" s="58"/>
    </row>
    <row r="298" spans="1:2" ht="12.75">
      <c r="A298" s="5">
        <v>282</v>
      </c>
      <c r="B298" s="58"/>
    </row>
    <row r="299" spans="1:2" ht="12.75">
      <c r="A299" s="5">
        <v>283</v>
      </c>
      <c r="B299" s="58"/>
    </row>
    <row r="300" spans="1:2" ht="12.75">
      <c r="A300" s="5">
        <v>284</v>
      </c>
      <c r="B300" s="58"/>
    </row>
    <row r="301" spans="1:2" ht="12.75">
      <c r="A301" s="5">
        <v>285</v>
      </c>
      <c r="B301" s="58"/>
    </row>
    <row r="302" spans="1:2" ht="12.75">
      <c r="A302" s="5">
        <v>286</v>
      </c>
      <c r="B302" s="58"/>
    </row>
    <row r="303" spans="1:2" ht="12.75">
      <c r="A303" s="5">
        <v>287</v>
      </c>
      <c r="B303" s="58"/>
    </row>
    <row r="304" spans="1:2" ht="12.75">
      <c r="A304" s="5">
        <v>288</v>
      </c>
      <c r="B304" s="58"/>
    </row>
    <row r="305" spans="1:2" ht="12.75">
      <c r="A305" s="5">
        <v>289</v>
      </c>
      <c r="B305" s="58"/>
    </row>
    <row r="306" spans="1:2" ht="12.75">
      <c r="A306" s="5">
        <v>290</v>
      </c>
      <c r="B306" s="58"/>
    </row>
    <row r="307" spans="1:2" ht="12.75">
      <c r="A307" s="5">
        <v>291</v>
      </c>
      <c r="B307" s="58"/>
    </row>
    <row r="308" spans="1:2" ht="12.75">
      <c r="A308" s="5">
        <v>292</v>
      </c>
      <c r="B308" s="58"/>
    </row>
    <row r="309" spans="1:2" ht="12.75">
      <c r="A309" s="5">
        <v>293</v>
      </c>
      <c r="B309" s="58"/>
    </row>
    <row r="310" spans="1:2" ht="12.75">
      <c r="A310" s="5">
        <v>294</v>
      </c>
      <c r="B310" s="58"/>
    </row>
    <row r="311" spans="1:2" ht="12.75">
      <c r="A311" s="5">
        <v>295</v>
      </c>
      <c r="B311" s="58"/>
    </row>
    <row r="312" spans="1:2" ht="12.75">
      <c r="A312" s="5">
        <v>296</v>
      </c>
      <c r="B312" s="58"/>
    </row>
    <row r="313" spans="1:2" ht="12.75">
      <c r="A313" s="5">
        <v>297</v>
      </c>
      <c r="B313" s="58"/>
    </row>
    <row r="314" spans="1:2" ht="12.75">
      <c r="A314" s="5">
        <v>298</v>
      </c>
      <c r="B314" s="58"/>
    </row>
    <row r="315" spans="1:2" ht="12.75">
      <c r="A315" s="5">
        <v>299</v>
      </c>
      <c r="B315" s="58"/>
    </row>
    <row r="316" spans="1:2" ht="12.75">
      <c r="A316" s="5">
        <v>300</v>
      </c>
      <c r="B316" s="58"/>
    </row>
    <row r="317" spans="1:2" ht="12.75">
      <c r="A317" s="5">
        <v>301</v>
      </c>
      <c r="B317" s="58"/>
    </row>
    <row r="318" spans="1:2" ht="12.75">
      <c r="A318" s="5">
        <v>302</v>
      </c>
      <c r="B318" s="58"/>
    </row>
    <row r="319" spans="1:2" ht="12.75">
      <c r="A319" s="5">
        <v>303</v>
      </c>
      <c r="B319" s="58"/>
    </row>
    <row r="320" spans="1:2" ht="12.75">
      <c r="A320" s="5">
        <v>304</v>
      </c>
      <c r="B320" s="59"/>
    </row>
    <row r="321" spans="1:2" ht="12.75">
      <c r="A321" s="5">
        <v>305</v>
      </c>
      <c r="B321" s="57" t="s">
        <v>10</v>
      </c>
    </row>
    <row r="322" spans="1:2" ht="12.75">
      <c r="A322" s="5">
        <v>306</v>
      </c>
      <c r="B322" s="58"/>
    </row>
    <row r="323" spans="1:2" ht="12.75">
      <c r="A323" s="5">
        <v>307</v>
      </c>
      <c r="B323" s="58"/>
    </row>
    <row r="324" spans="1:2" ht="12.75">
      <c r="A324" s="5">
        <v>308</v>
      </c>
      <c r="B324" s="58"/>
    </row>
    <row r="325" spans="1:2" ht="12.75">
      <c r="A325" s="5">
        <v>309</v>
      </c>
      <c r="B325" s="58"/>
    </row>
    <row r="326" spans="1:2" ht="12.75">
      <c r="A326" s="5">
        <v>310</v>
      </c>
      <c r="B326" s="58"/>
    </row>
    <row r="327" spans="1:2" ht="12.75">
      <c r="A327" s="5">
        <v>311</v>
      </c>
      <c r="B327" s="58"/>
    </row>
    <row r="328" spans="1:2" ht="12.75">
      <c r="A328" s="5">
        <v>312</v>
      </c>
      <c r="B328" s="58"/>
    </row>
    <row r="329" spans="1:2" ht="12.75">
      <c r="A329" s="5">
        <v>313</v>
      </c>
      <c r="B329" s="58"/>
    </row>
    <row r="330" spans="1:2" ht="12.75">
      <c r="A330" s="5">
        <v>314</v>
      </c>
      <c r="B330" s="58"/>
    </row>
    <row r="331" spans="1:2" ht="12.75">
      <c r="A331" s="5">
        <v>315</v>
      </c>
      <c r="B331" s="58"/>
    </row>
    <row r="332" spans="1:2" ht="12.75">
      <c r="A332" s="5">
        <v>316</v>
      </c>
      <c r="B332" s="58"/>
    </row>
    <row r="333" spans="1:2" ht="12.75">
      <c r="A333" s="5">
        <v>317</v>
      </c>
      <c r="B333" s="58"/>
    </row>
    <row r="334" spans="1:2" ht="12.75">
      <c r="A334" s="5">
        <v>318</v>
      </c>
      <c r="B334" s="58"/>
    </row>
    <row r="335" spans="1:2" ht="12.75">
      <c r="A335" s="5">
        <v>319</v>
      </c>
      <c r="B335" s="58"/>
    </row>
    <row r="336" spans="1:2" ht="12.75">
      <c r="A336" s="5">
        <v>320</v>
      </c>
      <c r="B336" s="58"/>
    </row>
    <row r="337" spans="1:2" ht="12.75">
      <c r="A337" s="5">
        <v>321</v>
      </c>
      <c r="B337" s="58"/>
    </row>
    <row r="338" spans="1:2" ht="12.75">
      <c r="A338" s="5">
        <v>322</v>
      </c>
      <c r="B338" s="58"/>
    </row>
    <row r="339" spans="1:2" ht="12.75">
      <c r="A339" s="5">
        <v>323</v>
      </c>
      <c r="B339" s="58"/>
    </row>
    <row r="340" spans="1:2" ht="12.75">
      <c r="A340" s="5">
        <v>324</v>
      </c>
      <c r="B340" s="58"/>
    </row>
    <row r="341" spans="1:2" ht="12.75">
      <c r="A341" s="5">
        <v>325</v>
      </c>
      <c r="B341" s="58"/>
    </row>
    <row r="342" spans="1:2" ht="12.75">
      <c r="A342" s="5">
        <v>326</v>
      </c>
      <c r="B342" s="58"/>
    </row>
    <row r="343" spans="1:2" ht="12.75">
      <c r="A343" s="5">
        <v>327</v>
      </c>
      <c r="B343" s="58"/>
    </row>
    <row r="344" spans="1:2" ht="12.75">
      <c r="A344" s="5">
        <v>328</v>
      </c>
      <c r="B344" s="58"/>
    </row>
    <row r="345" spans="1:2" ht="12.75">
      <c r="A345" s="5">
        <v>329</v>
      </c>
      <c r="B345" s="58"/>
    </row>
    <row r="346" spans="1:2" ht="12.75">
      <c r="A346" s="5">
        <v>330</v>
      </c>
      <c r="B346" s="58"/>
    </row>
    <row r="347" spans="1:2" ht="12.75">
      <c r="A347" s="5">
        <v>331</v>
      </c>
      <c r="B347" s="58"/>
    </row>
    <row r="348" spans="1:2" ht="12.75">
      <c r="A348" s="5">
        <v>332</v>
      </c>
      <c r="B348" s="58"/>
    </row>
    <row r="349" spans="1:2" ht="12.75">
      <c r="A349" s="5">
        <v>333</v>
      </c>
      <c r="B349" s="58"/>
    </row>
    <row r="350" spans="1:2" ht="12.75">
      <c r="A350" s="5">
        <v>334</v>
      </c>
      <c r="B350" s="59"/>
    </row>
    <row r="351" spans="1:2" ht="12.75">
      <c r="A351" s="5">
        <v>335</v>
      </c>
      <c r="B351" s="57" t="s">
        <v>11</v>
      </c>
    </row>
    <row r="352" spans="1:2" ht="12.75">
      <c r="A352" s="5">
        <v>336</v>
      </c>
      <c r="B352" s="58"/>
    </row>
    <row r="353" spans="1:2" ht="12.75">
      <c r="A353" s="5">
        <v>337</v>
      </c>
      <c r="B353" s="58"/>
    </row>
    <row r="354" spans="1:2" ht="12.75">
      <c r="A354" s="5">
        <v>338</v>
      </c>
      <c r="B354" s="58"/>
    </row>
    <row r="355" spans="1:2" ht="12.75">
      <c r="A355" s="5">
        <v>339</v>
      </c>
      <c r="B355" s="58"/>
    </row>
    <row r="356" spans="1:2" ht="12.75">
      <c r="A356" s="5">
        <v>340</v>
      </c>
      <c r="B356" s="58"/>
    </row>
    <row r="357" spans="1:2" ht="12.75">
      <c r="A357" s="5">
        <v>341</v>
      </c>
      <c r="B357" s="58"/>
    </row>
    <row r="358" spans="1:2" ht="12.75">
      <c r="A358" s="5">
        <v>342</v>
      </c>
      <c r="B358" s="58"/>
    </row>
    <row r="359" spans="1:2" ht="12.75">
      <c r="A359" s="5">
        <v>343</v>
      </c>
      <c r="B359" s="58"/>
    </row>
    <row r="360" spans="1:2" ht="12.75">
      <c r="A360" s="5">
        <v>344</v>
      </c>
      <c r="B360" s="58"/>
    </row>
    <row r="361" spans="1:2" ht="12.75">
      <c r="A361" s="5">
        <v>345</v>
      </c>
      <c r="B361" s="58"/>
    </row>
    <row r="362" spans="1:2" ht="12.75">
      <c r="A362" s="5">
        <v>346</v>
      </c>
      <c r="B362" s="58"/>
    </row>
    <row r="363" spans="1:2" ht="12.75">
      <c r="A363" s="5">
        <v>347</v>
      </c>
      <c r="B363" s="58"/>
    </row>
    <row r="364" spans="1:2" ht="12.75">
      <c r="A364" s="5">
        <v>348</v>
      </c>
      <c r="B364" s="58"/>
    </row>
    <row r="365" spans="1:2" ht="12.75">
      <c r="A365" s="5">
        <v>349</v>
      </c>
      <c r="B365" s="58"/>
    </row>
    <row r="366" spans="1:2" ht="12.75">
      <c r="A366" s="5">
        <v>350</v>
      </c>
      <c r="B366" s="58"/>
    </row>
    <row r="367" spans="1:2" ht="12.75">
      <c r="A367" s="5">
        <v>351</v>
      </c>
      <c r="B367" s="58"/>
    </row>
    <row r="368" spans="1:2" ht="12.75">
      <c r="A368" s="5">
        <v>352</v>
      </c>
      <c r="B368" s="58"/>
    </row>
    <row r="369" spans="1:2" ht="12.75">
      <c r="A369" s="5">
        <v>353</v>
      </c>
      <c r="B369" s="58"/>
    </row>
    <row r="370" spans="1:2" ht="12.75">
      <c r="A370" s="5">
        <v>354</v>
      </c>
      <c r="B370" s="58"/>
    </row>
    <row r="371" spans="1:2" ht="12.75">
      <c r="A371" s="5">
        <v>355</v>
      </c>
      <c r="B371" s="58"/>
    </row>
    <row r="372" spans="1:2" ht="12.75">
      <c r="A372" s="5">
        <v>356</v>
      </c>
      <c r="B372" s="58"/>
    </row>
    <row r="373" spans="1:2" ht="12.75">
      <c r="A373" s="5">
        <v>357</v>
      </c>
      <c r="B373" s="58"/>
    </row>
    <row r="374" spans="1:2" ht="12.75">
      <c r="A374" s="5">
        <v>358</v>
      </c>
      <c r="B374" s="58"/>
    </row>
    <row r="375" spans="1:2" ht="12.75">
      <c r="A375" s="5">
        <v>359</v>
      </c>
      <c r="B375" s="58"/>
    </row>
    <row r="376" spans="1:2" ht="12.75">
      <c r="A376" s="5">
        <v>360</v>
      </c>
      <c r="B376" s="58"/>
    </row>
    <row r="377" spans="1:2" ht="12.75">
      <c r="A377" s="5">
        <v>361</v>
      </c>
      <c r="B377" s="58"/>
    </row>
    <row r="378" spans="1:2" ht="12.75">
      <c r="A378" s="5">
        <v>362</v>
      </c>
      <c r="B378" s="58"/>
    </row>
    <row r="379" spans="1:2" ht="12.75">
      <c r="A379" s="5">
        <v>363</v>
      </c>
      <c r="B379" s="58"/>
    </row>
    <row r="380" spans="1:2" ht="12.75">
      <c r="A380" s="5">
        <v>364</v>
      </c>
      <c r="B380" s="58"/>
    </row>
    <row r="381" spans="1:2" ht="12.75">
      <c r="A381" s="5">
        <v>365</v>
      </c>
      <c r="B381" s="59"/>
    </row>
  </sheetData>
  <sheetProtection/>
  <mergeCells count="12">
    <mergeCell ref="B321:B350"/>
    <mergeCell ref="B351:B381"/>
    <mergeCell ref="B137:B167"/>
    <mergeCell ref="B168:B197"/>
    <mergeCell ref="B198:B228"/>
    <mergeCell ref="B229:B259"/>
    <mergeCell ref="B47:B75"/>
    <mergeCell ref="B76:B106"/>
    <mergeCell ref="B107:B136"/>
    <mergeCell ref="B16:B46"/>
    <mergeCell ref="B260:B289"/>
    <mergeCell ref="B290:B320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A2">
      <selection activeCell="N34" sqref="N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41153</v>
      </c>
      <c r="C4" s="6">
        <v>31.97</v>
      </c>
      <c r="D4" s="6">
        <v>1551</v>
      </c>
      <c r="E4" s="6">
        <v>13.88</v>
      </c>
      <c r="F4" s="6">
        <v>456</v>
      </c>
      <c r="G4" s="39">
        <v>23.06</v>
      </c>
      <c r="H4" s="39">
        <v>67.02</v>
      </c>
      <c r="I4" s="6">
        <v>716</v>
      </c>
      <c r="J4" s="39">
        <v>16.43</v>
      </c>
      <c r="K4" s="6">
        <v>1657</v>
      </c>
      <c r="L4" s="39">
        <v>36.07</v>
      </c>
      <c r="M4" s="6">
        <v>0</v>
      </c>
      <c r="N4" s="37">
        <v>1.217</v>
      </c>
      <c r="O4" s="41">
        <f>5.45*3.6</f>
        <v>19.62</v>
      </c>
      <c r="P4" s="6">
        <v>1435</v>
      </c>
      <c r="Q4" s="38">
        <v>169.6</v>
      </c>
      <c r="R4" s="39">
        <v>19.13</v>
      </c>
      <c r="S4" s="38">
        <v>602</v>
      </c>
      <c r="T4" s="6">
        <v>1208</v>
      </c>
      <c r="U4" s="39">
        <v>60.25</v>
      </c>
      <c r="V4" s="6">
        <v>1307</v>
      </c>
      <c r="W4" s="39">
        <v>-24.66</v>
      </c>
      <c r="X4" s="6">
        <v>237</v>
      </c>
      <c r="Y4" s="37">
        <v>4.139</v>
      </c>
    </row>
    <row r="5" spans="1:25" ht="12.75">
      <c r="A5" s="6">
        <v>2012</v>
      </c>
      <c r="B5" s="11">
        <v>41154</v>
      </c>
      <c r="C5" s="39">
        <v>33.14</v>
      </c>
      <c r="D5" s="6">
        <v>1426</v>
      </c>
      <c r="E5" s="39">
        <v>12.57</v>
      </c>
      <c r="F5" s="6">
        <v>711</v>
      </c>
      <c r="G5" s="39">
        <v>24.1</v>
      </c>
      <c r="H5" s="39">
        <v>72.8</v>
      </c>
      <c r="I5" s="6">
        <v>712</v>
      </c>
      <c r="J5" s="6">
        <v>13.26</v>
      </c>
      <c r="K5" s="6">
        <v>1437</v>
      </c>
      <c r="L5" s="39">
        <v>31.82</v>
      </c>
      <c r="M5" s="40">
        <v>0</v>
      </c>
      <c r="N5" s="37">
        <v>1.443</v>
      </c>
      <c r="O5" s="37">
        <f>6.575*3.6</f>
        <v>23.67</v>
      </c>
      <c r="P5" s="6">
        <v>1521</v>
      </c>
      <c r="Q5" s="38">
        <v>259.6</v>
      </c>
      <c r="R5" s="6">
        <v>18.88</v>
      </c>
      <c r="S5" s="38">
        <v>727</v>
      </c>
      <c r="T5" s="6">
        <v>1224</v>
      </c>
      <c r="U5" s="39">
        <v>60.63</v>
      </c>
      <c r="V5" s="6">
        <v>1249</v>
      </c>
      <c r="W5" s="39">
        <v>-22.77</v>
      </c>
      <c r="X5" s="6">
        <v>623</v>
      </c>
      <c r="Y5" s="37">
        <v>4.574</v>
      </c>
    </row>
    <row r="6" spans="1:25" ht="12.75">
      <c r="A6" s="6">
        <v>2012</v>
      </c>
      <c r="B6" s="11">
        <v>41155</v>
      </c>
      <c r="C6" s="39">
        <v>32.88</v>
      </c>
      <c r="D6" s="6">
        <v>1336</v>
      </c>
      <c r="E6" s="39">
        <v>15.17</v>
      </c>
      <c r="F6" s="6">
        <v>629</v>
      </c>
      <c r="G6" s="39">
        <v>24.25</v>
      </c>
      <c r="H6" s="39">
        <v>64.62</v>
      </c>
      <c r="I6" s="6">
        <v>2355</v>
      </c>
      <c r="J6" s="6">
        <v>14.32</v>
      </c>
      <c r="K6" s="6">
        <v>1503</v>
      </c>
      <c r="L6" s="39">
        <v>32.84</v>
      </c>
      <c r="M6" s="40">
        <v>0</v>
      </c>
      <c r="N6" s="37">
        <v>2.352</v>
      </c>
      <c r="O6" s="37">
        <f>8.9*3.6</f>
        <v>32.04</v>
      </c>
      <c r="P6" s="6">
        <v>2111</v>
      </c>
      <c r="Q6" s="38">
        <v>81.1</v>
      </c>
      <c r="R6" s="6">
        <v>19.06</v>
      </c>
      <c r="S6" s="38">
        <v>585.8</v>
      </c>
      <c r="T6" s="6">
        <v>1220</v>
      </c>
      <c r="U6" s="39">
        <v>56.75</v>
      </c>
      <c r="V6" s="6">
        <v>1252</v>
      </c>
      <c r="W6" s="39">
        <v>-22.96</v>
      </c>
      <c r="X6" s="6">
        <v>632</v>
      </c>
      <c r="Y6" s="37">
        <v>4.965</v>
      </c>
    </row>
    <row r="7" spans="1:25" ht="12.75">
      <c r="A7" s="6">
        <v>2012</v>
      </c>
      <c r="B7" s="11">
        <v>41156</v>
      </c>
      <c r="C7" s="6">
        <v>31.94</v>
      </c>
      <c r="D7" s="6">
        <v>1653</v>
      </c>
      <c r="E7" s="6">
        <v>14.86</v>
      </c>
      <c r="F7" s="6">
        <v>643</v>
      </c>
      <c r="G7" s="39">
        <v>22.65</v>
      </c>
      <c r="H7" s="39">
        <v>82.5</v>
      </c>
      <c r="I7" s="6">
        <v>644</v>
      </c>
      <c r="J7" s="39">
        <v>24.35</v>
      </c>
      <c r="K7" s="6">
        <v>1652</v>
      </c>
      <c r="L7" s="39">
        <v>52.35</v>
      </c>
      <c r="M7" s="6">
        <v>0</v>
      </c>
      <c r="N7" s="37">
        <v>2.753</v>
      </c>
      <c r="O7" s="41">
        <f>8.3*3.6</f>
        <v>29.880000000000003</v>
      </c>
      <c r="P7" s="6">
        <v>230</v>
      </c>
      <c r="Q7" s="38">
        <v>94.4</v>
      </c>
      <c r="R7" s="6">
        <v>18.55</v>
      </c>
      <c r="S7" s="38">
        <v>578.7</v>
      </c>
      <c r="T7" s="6">
        <v>1219</v>
      </c>
      <c r="U7" s="39">
        <v>55.12</v>
      </c>
      <c r="V7" s="6">
        <v>1338</v>
      </c>
      <c r="W7" s="6">
        <v>-19.28</v>
      </c>
      <c r="X7" s="6">
        <v>532</v>
      </c>
      <c r="Y7" s="37">
        <v>3.85</v>
      </c>
    </row>
    <row r="8" spans="1:25" ht="12.75">
      <c r="A8" s="6">
        <v>2012</v>
      </c>
      <c r="B8" s="11">
        <v>41157</v>
      </c>
      <c r="C8" s="6">
        <v>33.23</v>
      </c>
      <c r="D8" s="6">
        <v>1525</v>
      </c>
      <c r="E8" s="39">
        <v>16.69</v>
      </c>
      <c r="F8" s="6">
        <v>643</v>
      </c>
      <c r="G8" s="39">
        <v>24.69</v>
      </c>
      <c r="H8" s="39">
        <v>76</v>
      </c>
      <c r="I8" s="6">
        <v>644</v>
      </c>
      <c r="J8" s="39">
        <v>16.96</v>
      </c>
      <c r="K8" s="6">
        <v>1522</v>
      </c>
      <c r="L8" s="39">
        <v>43.96</v>
      </c>
      <c r="M8" s="6">
        <v>0</v>
      </c>
      <c r="N8" s="37">
        <v>1.904</v>
      </c>
      <c r="O8" s="41">
        <f>8.22*3.6</f>
        <v>29.592000000000002</v>
      </c>
      <c r="P8" s="6">
        <v>947</v>
      </c>
      <c r="Q8" s="38">
        <v>338</v>
      </c>
      <c r="R8" s="6">
        <v>18.91</v>
      </c>
      <c r="S8" s="38">
        <v>654.5</v>
      </c>
      <c r="T8" s="6">
        <v>1245</v>
      </c>
      <c r="U8" s="39">
        <v>55.94</v>
      </c>
      <c r="V8" s="6">
        <v>1321</v>
      </c>
      <c r="W8" s="39">
        <v>-18.91</v>
      </c>
      <c r="X8" s="6">
        <v>2357</v>
      </c>
      <c r="Y8" s="37">
        <v>4.399</v>
      </c>
    </row>
    <row r="9" spans="1:25" ht="12.75">
      <c r="A9" s="6">
        <v>2012</v>
      </c>
      <c r="B9" s="11">
        <v>41158</v>
      </c>
      <c r="C9" s="39">
        <v>32.87</v>
      </c>
      <c r="D9" s="6">
        <v>1603</v>
      </c>
      <c r="E9" s="6">
        <v>15.83</v>
      </c>
      <c r="F9" s="6">
        <v>619</v>
      </c>
      <c r="G9" s="39">
        <v>24.77</v>
      </c>
      <c r="H9" s="39">
        <v>72.8</v>
      </c>
      <c r="I9" s="6">
        <v>621</v>
      </c>
      <c r="J9" s="39">
        <v>16.96</v>
      </c>
      <c r="K9" s="6">
        <v>1503</v>
      </c>
      <c r="L9" s="39">
        <v>39.38</v>
      </c>
      <c r="M9" s="6">
        <v>0</v>
      </c>
      <c r="N9" s="37">
        <v>1.288</v>
      </c>
      <c r="O9" s="37">
        <f>7.25*3.6</f>
        <v>26.1</v>
      </c>
      <c r="P9" s="6">
        <v>929</v>
      </c>
      <c r="Q9" s="38">
        <v>7.03</v>
      </c>
      <c r="R9" s="39">
        <v>18.75</v>
      </c>
      <c r="S9" s="38">
        <v>671.3</v>
      </c>
      <c r="T9" s="6">
        <v>1231</v>
      </c>
      <c r="U9" s="39">
        <v>56.05</v>
      </c>
      <c r="V9" s="6">
        <v>1337</v>
      </c>
      <c r="W9" s="39">
        <v>-20.85</v>
      </c>
      <c r="X9" s="6">
        <v>637</v>
      </c>
      <c r="Y9" s="37">
        <v>4.22</v>
      </c>
    </row>
    <row r="10" spans="1:25" ht="12.75">
      <c r="A10" s="6">
        <v>2012</v>
      </c>
      <c r="B10" s="11">
        <v>41159</v>
      </c>
      <c r="C10" s="39">
        <v>32.46</v>
      </c>
      <c r="D10" s="6">
        <v>1525</v>
      </c>
      <c r="E10" s="6">
        <v>17.02</v>
      </c>
      <c r="F10" s="6">
        <v>526</v>
      </c>
      <c r="G10" s="39">
        <v>24.95</v>
      </c>
      <c r="H10" s="39">
        <v>61.85</v>
      </c>
      <c r="I10" s="6">
        <v>526</v>
      </c>
      <c r="J10" s="39">
        <v>20.13</v>
      </c>
      <c r="K10" s="6">
        <v>1444</v>
      </c>
      <c r="L10" s="39">
        <v>38</v>
      </c>
      <c r="M10" s="6">
        <v>0</v>
      </c>
      <c r="N10" s="37">
        <v>1.611</v>
      </c>
      <c r="O10" s="37">
        <f>7.55*3.6</f>
        <v>27.18</v>
      </c>
      <c r="P10" s="6">
        <v>1132</v>
      </c>
      <c r="Q10" s="38">
        <v>354</v>
      </c>
      <c r="R10" s="39">
        <v>18.25</v>
      </c>
      <c r="S10" s="38">
        <v>634.8</v>
      </c>
      <c r="T10" s="6">
        <v>1242</v>
      </c>
      <c r="U10" s="39">
        <v>53.84</v>
      </c>
      <c r="V10" s="6">
        <v>1338</v>
      </c>
      <c r="W10" s="39">
        <v>-20.3</v>
      </c>
      <c r="X10" s="6">
        <v>604</v>
      </c>
      <c r="Y10" s="37">
        <v>4.452</v>
      </c>
    </row>
    <row r="11" spans="1:25" ht="12.75">
      <c r="A11" s="6">
        <v>2012</v>
      </c>
      <c r="B11" s="11">
        <v>41160</v>
      </c>
      <c r="C11" s="6">
        <v>33.33</v>
      </c>
      <c r="D11" s="6">
        <v>1512</v>
      </c>
      <c r="E11" s="39">
        <v>16.22</v>
      </c>
      <c r="F11" s="6">
        <v>632</v>
      </c>
      <c r="G11" s="6">
        <v>25.27</v>
      </c>
      <c r="H11" s="39">
        <v>66.34</v>
      </c>
      <c r="I11" s="6">
        <v>625</v>
      </c>
      <c r="J11" s="39">
        <v>16.69</v>
      </c>
      <c r="K11" s="6">
        <v>1632</v>
      </c>
      <c r="L11" s="6">
        <v>36.38</v>
      </c>
      <c r="M11" s="6">
        <v>0</v>
      </c>
      <c r="N11" s="37">
        <v>1.06</v>
      </c>
      <c r="O11" s="37">
        <f>7.02*3.6</f>
        <v>25.272</v>
      </c>
      <c r="P11" s="6">
        <v>1144</v>
      </c>
      <c r="Q11" s="38">
        <v>342.8</v>
      </c>
      <c r="R11" s="6">
        <v>19.66</v>
      </c>
      <c r="S11" s="38">
        <v>720</v>
      </c>
      <c r="T11" s="6">
        <v>1211</v>
      </c>
      <c r="U11" s="39">
        <v>59.48</v>
      </c>
      <c r="V11" s="6">
        <v>1316</v>
      </c>
      <c r="W11" s="6">
        <v>-21.84</v>
      </c>
      <c r="X11" s="6">
        <v>629</v>
      </c>
      <c r="Y11" s="37">
        <v>4.445</v>
      </c>
    </row>
    <row r="12" spans="1:25" ht="12.75">
      <c r="A12" s="6">
        <v>2012</v>
      </c>
      <c r="B12" s="11">
        <v>41161</v>
      </c>
      <c r="C12" s="39">
        <v>34.09</v>
      </c>
      <c r="D12" s="6">
        <v>1454</v>
      </c>
      <c r="E12" s="6">
        <v>16.38</v>
      </c>
      <c r="F12" s="6">
        <v>642</v>
      </c>
      <c r="G12" s="39">
        <v>25.53</v>
      </c>
      <c r="H12" s="39">
        <v>61.8</v>
      </c>
      <c r="I12" s="6">
        <v>641</v>
      </c>
      <c r="J12" s="39">
        <v>15.44</v>
      </c>
      <c r="K12" s="6">
        <v>1526</v>
      </c>
      <c r="L12" s="39">
        <v>34.54</v>
      </c>
      <c r="M12" s="6">
        <v>0</v>
      </c>
      <c r="N12" s="37">
        <v>1.225</v>
      </c>
      <c r="O12" s="37">
        <f>3.6*6.275</f>
        <v>22.590000000000003</v>
      </c>
      <c r="P12" s="6">
        <v>1308</v>
      </c>
      <c r="Q12" s="38">
        <v>14.9</v>
      </c>
      <c r="R12" s="39">
        <v>19.24</v>
      </c>
      <c r="S12" s="38">
        <v>657.5</v>
      </c>
      <c r="T12" s="6">
        <v>1229</v>
      </c>
      <c r="U12" s="36">
        <v>59.3</v>
      </c>
      <c r="V12" s="6">
        <v>1309</v>
      </c>
      <c r="W12" s="39">
        <v>-22.76</v>
      </c>
      <c r="X12" s="6">
        <v>542</v>
      </c>
      <c r="Y12" s="41">
        <v>4.619</v>
      </c>
    </row>
    <row r="13" spans="1:25" ht="12.75">
      <c r="A13" s="6">
        <v>2012</v>
      </c>
      <c r="B13" s="11">
        <v>41162</v>
      </c>
      <c r="C13" s="39">
        <v>34.83</v>
      </c>
      <c r="D13" s="6">
        <v>1429</v>
      </c>
      <c r="E13" s="6">
        <v>17.76</v>
      </c>
      <c r="F13" s="6">
        <v>401</v>
      </c>
      <c r="G13" s="39">
        <v>26.48</v>
      </c>
      <c r="H13" s="39">
        <v>53.4</v>
      </c>
      <c r="I13" s="6">
        <v>359</v>
      </c>
      <c r="J13" s="6">
        <v>12.27</v>
      </c>
      <c r="K13" s="6">
        <v>1600</v>
      </c>
      <c r="L13" s="39">
        <v>29.89</v>
      </c>
      <c r="M13" s="6">
        <v>0</v>
      </c>
      <c r="N13" s="41">
        <v>1.188</v>
      </c>
      <c r="O13" s="41">
        <f>6.875*3.6</f>
        <v>24.75</v>
      </c>
      <c r="P13" s="6">
        <v>1103</v>
      </c>
      <c r="Q13" s="38">
        <v>323.8</v>
      </c>
      <c r="R13" s="39">
        <v>19.69</v>
      </c>
      <c r="S13" s="38">
        <v>656.4</v>
      </c>
      <c r="T13" s="6">
        <v>1152</v>
      </c>
      <c r="U13" s="39">
        <v>58.62</v>
      </c>
      <c r="V13" s="6">
        <v>1323</v>
      </c>
      <c r="W13" s="6">
        <v>-21.72</v>
      </c>
      <c r="X13" s="6">
        <v>600</v>
      </c>
      <c r="Y13" s="37">
        <v>4.792</v>
      </c>
    </row>
    <row r="14" spans="1:26" ht="12.75">
      <c r="A14" s="6">
        <v>2012</v>
      </c>
      <c r="B14" s="11">
        <v>41163</v>
      </c>
      <c r="C14" s="6">
        <v>34.63</v>
      </c>
      <c r="D14" s="6">
        <v>1455</v>
      </c>
      <c r="E14" s="39">
        <v>15.95</v>
      </c>
      <c r="F14" s="6">
        <v>212</v>
      </c>
      <c r="G14" s="39">
        <v>25.8</v>
      </c>
      <c r="H14" s="39">
        <v>66.34</v>
      </c>
      <c r="I14" s="6">
        <v>211</v>
      </c>
      <c r="J14" s="39">
        <v>13.39</v>
      </c>
      <c r="K14" s="6">
        <v>1428</v>
      </c>
      <c r="L14" s="39">
        <v>32.17</v>
      </c>
      <c r="M14" s="6">
        <v>0</v>
      </c>
      <c r="N14" s="37">
        <v>1.238</v>
      </c>
      <c r="O14" s="41">
        <f>8.45*3.6</f>
        <v>30.419999999999998</v>
      </c>
      <c r="P14" s="6">
        <v>724</v>
      </c>
      <c r="Q14" s="38">
        <v>170.8</v>
      </c>
      <c r="R14" s="6">
        <v>17.73</v>
      </c>
      <c r="S14" s="38">
        <v>586.5</v>
      </c>
      <c r="T14" s="6">
        <v>1338</v>
      </c>
      <c r="U14" s="39">
        <v>54.43</v>
      </c>
      <c r="V14" s="6">
        <v>1335</v>
      </c>
      <c r="W14" s="6">
        <v>-22.22</v>
      </c>
      <c r="X14" s="6">
        <v>543</v>
      </c>
      <c r="Y14" s="37">
        <v>4.456</v>
      </c>
      <c r="Z14" s="13"/>
    </row>
    <row r="15" spans="1:25" ht="12.75">
      <c r="A15" s="6">
        <v>2012</v>
      </c>
      <c r="B15" s="11">
        <v>41164</v>
      </c>
      <c r="C15" s="6">
        <v>35.96</v>
      </c>
      <c r="D15" s="6">
        <v>1436</v>
      </c>
      <c r="E15" s="6">
        <v>16.46</v>
      </c>
      <c r="F15" s="6">
        <v>429</v>
      </c>
      <c r="G15" s="39">
        <v>27.22</v>
      </c>
      <c r="H15" s="39">
        <v>69.5</v>
      </c>
      <c r="I15" s="6">
        <v>428</v>
      </c>
      <c r="J15" s="39">
        <v>14.58</v>
      </c>
      <c r="K15" s="6">
        <v>1434</v>
      </c>
      <c r="L15" s="39">
        <v>34.92</v>
      </c>
      <c r="M15" s="6">
        <v>0</v>
      </c>
      <c r="N15" s="37">
        <v>1.266</v>
      </c>
      <c r="O15" s="41">
        <f>4.85*3.6</f>
        <v>17.46</v>
      </c>
      <c r="P15" s="6">
        <v>330</v>
      </c>
      <c r="Q15" s="38">
        <v>287</v>
      </c>
      <c r="R15" s="6">
        <v>16.53</v>
      </c>
      <c r="S15" s="38">
        <v>627.3</v>
      </c>
      <c r="T15" s="6">
        <v>1201</v>
      </c>
      <c r="U15" s="6">
        <v>56.17</v>
      </c>
      <c r="V15" s="6">
        <v>1320</v>
      </c>
      <c r="W15" s="6">
        <v>-19.44</v>
      </c>
      <c r="X15" s="6">
        <v>532</v>
      </c>
      <c r="Y15" s="37">
        <v>4.11</v>
      </c>
    </row>
    <row r="16" spans="1:25" ht="12.75">
      <c r="A16" s="6">
        <v>2012</v>
      </c>
      <c r="B16" s="11">
        <v>41165</v>
      </c>
      <c r="C16" s="6">
        <v>35.26</v>
      </c>
      <c r="D16" s="6">
        <v>1333</v>
      </c>
      <c r="E16" s="39">
        <v>18.95</v>
      </c>
      <c r="F16" s="6">
        <v>552</v>
      </c>
      <c r="G16" s="39">
        <v>27.09</v>
      </c>
      <c r="H16" s="39">
        <v>66.33</v>
      </c>
      <c r="I16" s="6">
        <v>2359</v>
      </c>
      <c r="J16" s="39">
        <v>23.89</v>
      </c>
      <c r="K16" s="6">
        <v>1333</v>
      </c>
      <c r="L16" s="39">
        <v>42.95</v>
      </c>
      <c r="M16" s="6">
        <v>0</v>
      </c>
      <c r="N16" s="37">
        <v>2.18</v>
      </c>
      <c r="O16" s="41">
        <f>7.25*3.6</f>
        <v>26.1</v>
      </c>
      <c r="P16" s="6">
        <v>2203</v>
      </c>
      <c r="Q16" s="6">
        <v>97.1</v>
      </c>
      <c r="R16" s="6">
        <v>17.01</v>
      </c>
      <c r="S16" s="38">
        <v>495.9</v>
      </c>
      <c r="T16" s="6">
        <v>1204</v>
      </c>
      <c r="U16" s="39">
        <v>51.95</v>
      </c>
      <c r="V16" s="6">
        <v>1319</v>
      </c>
      <c r="W16" s="6">
        <v>-18.58</v>
      </c>
      <c r="X16" s="6">
        <v>612</v>
      </c>
      <c r="Y16" s="37">
        <v>4.716</v>
      </c>
    </row>
    <row r="17" spans="1:25" ht="12.75">
      <c r="A17" s="6">
        <v>2012</v>
      </c>
      <c r="B17" s="11">
        <v>41166</v>
      </c>
      <c r="C17" s="6">
        <v>34.46</v>
      </c>
      <c r="D17" s="6">
        <v>1547</v>
      </c>
      <c r="E17" s="6">
        <v>17.93</v>
      </c>
      <c r="F17" s="6">
        <v>639</v>
      </c>
      <c r="G17" s="6">
        <v>25.62</v>
      </c>
      <c r="H17" s="39">
        <v>80.9</v>
      </c>
      <c r="I17" s="6">
        <v>640</v>
      </c>
      <c r="J17" s="6">
        <v>23.42</v>
      </c>
      <c r="K17" s="6">
        <v>1611</v>
      </c>
      <c r="L17" s="39">
        <v>52.37</v>
      </c>
      <c r="M17" s="6">
        <v>0</v>
      </c>
      <c r="N17" s="37">
        <v>3.059</v>
      </c>
      <c r="O17" s="41">
        <f>7.55*3.6</f>
        <v>27.18</v>
      </c>
      <c r="P17" s="6">
        <v>532</v>
      </c>
      <c r="Q17" s="38">
        <v>91.6</v>
      </c>
      <c r="R17" s="6">
        <v>18.17</v>
      </c>
      <c r="S17" s="38">
        <v>539.6</v>
      </c>
      <c r="T17" s="6">
        <v>1200</v>
      </c>
      <c r="U17" s="39">
        <v>52.25</v>
      </c>
      <c r="V17" s="6">
        <v>1318</v>
      </c>
      <c r="W17" s="39">
        <v>-17.46</v>
      </c>
      <c r="X17" s="6">
        <v>622</v>
      </c>
      <c r="Y17" s="37">
        <v>4.502</v>
      </c>
    </row>
    <row r="18" spans="1:25" ht="12.75">
      <c r="A18" s="6">
        <v>2012</v>
      </c>
      <c r="B18" s="11">
        <v>41167</v>
      </c>
      <c r="C18" s="6">
        <v>35.56</v>
      </c>
      <c r="D18" s="6">
        <v>1457</v>
      </c>
      <c r="E18" s="39">
        <v>19.33</v>
      </c>
      <c r="F18" s="6">
        <v>629</v>
      </c>
      <c r="G18" s="39">
        <v>26.81</v>
      </c>
      <c r="H18" s="39">
        <v>76.4</v>
      </c>
      <c r="I18" s="6">
        <v>630</v>
      </c>
      <c r="J18" s="39">
        <v>20.39</v>
      </c>
      <c r="K18" s="6">
        <v>1529</v>
      </c>
      <c r="L18" s="39">
        <v>47.61</v>
      </c>
      <c r="M18" s="6">
        <v>0</v>
      </c>
      <c r="N18" s="37">
        <v>2.056</v>
      </c>
      <c r="O18" s="37">
        <f>7.62*3.6</f>
        <v>27.432000000000002</v>
      </c>
      <c r="P18" s="6">
        <v>1059</v>
      </c>
      <c r="Q18" s="38">
        <v>1.218</v>
      </c>
      <c r="R18" s="6">
        <v>18.89</v>
      </c>
      <c r="S18" s="38">
        <v>618.2</v>
      </c>
      <c r="T18" s="6">
        <v>1201</v>
      </c>
      <c r="U18" s="39">
        <v>55.6</v>
      </c>
      <c r="V18" s="6">
        <v>1324</v>
      </c>
      <c r="W18" s="39">
        <v>-16.55</v>
      </c>
      <c r="X18" s="6">
        <v>605</v>
      </c>
      <c r="Y18" s="37">
        <v>4.473</v>
      </c>
    </row>
    <row r="19" spans="1:25" ht="12.75">
      <c r="A19" s="6">
        <v>2012</v>
      </c>
      <c r="B19" s="11">
        <v>41168</v>
      </c>
      <c r="C19" s="39">
        <v>34.76</v>
      </c>
      <c r="D19" s="6">
        <v>1442</v>
      </c>
      <c r="E19" s="6">
        <v>19.64</v>
      </c>
      <c r="F19" s="6">
        <v>441</v>
      </c>
      <c r="G19" s="6">
        <v>27.08</v>
      </c>
      <c r="H19" s="39">
        <v>74.8</v>
      </c>
      <c r="I19" s="6">
        <v>441</v>
      </c>
      <c r="J19" s="39">
        <v>24.74</v>
      </c>
      <c r="K19" s="6">
        <v>1556</v>
      </c>
      <c r="L19" s="6">
        <v>47.45</v>
      </c>
      <c r="M19" s="6">
        <v>0</v>
      </c>
      <c r="N19" s="37">
        <v>1.53</v>
      </c>
      <c r="O19" s="41">
        <f>8.52*3.6</f>
        <v>30.672</v>
      </c>
      <c r="P19" s="6">
        <v>1115</v>
      </c>
      <c r="Q19" s="38">
        <v>287.1</v>
      </c>
      <c r="R19" s="6">
        <v>18.69</v>
      </c>
      <c r="S19" s="38">
        <v>674</v>
      </c>
      <c r="T19" s="6">
        <v>1259</v>
      </c>
      <c r="U19" s="6">
        <v>5546</v>
      </c>
      <c r="V19" s="6">
        <v>1302</v>
      </c>
      <c r="W19" s="6">
        <v>-17.14</v>
      </c>
      <c r="X19" s="6">
        <v>602</v>
      </c>
      <c r="Y19" s="37">
        <v>4.51</v>
      </c>
    </row>
    <row r="20" spans="1:25" ht="12.75">
      <c r="A20" s="6">
        <v>2012</v>
      </c>
      <c r="B20" s="11">
        <v>41169</v>
      </c>
      <c r="C20" s="39">
        <v>35.11</v>
      </c>
      <c r="D20" s="6">
        <v>1428</v>
      </c>
      <c r="E20" s="6">
        <v>20.53</v>
      </c>
      <c r="F20" s="6">
        <v>543</v>
      </c>
      <c r="G20" s="39">
        <v>27.85</v>
      </c>
      <c r="H20" s="39">
        <v>68.12</v>
      </c>
      <c r="I20" s="6">
        <v>709</v>
      </c>
      <c r="J20" s="6">
        <v>24.08</v>
      </c>
      <c r="K20" s="6">
        <v>1430</v>
      </c>
      <c r="L20" s="6">
        <v>41.02</v>
      </c>
      <c r="M20" s="6">
        <v>0</v>
      </c>
      <c r="N20" s="37">
        <v>1.835</v>
      </c>
      <c r="O20" s="41">
        <f>8.3*3.6</f>
        <v>29.880000000000003</v>
      </c>
      <c r="P20" s="6">
        <v>912</v>
      </c>
      <c r="Q20" s="38">
        <v>341.6</v>
      </c>
      <c r="R20" s="39">
        <v>19.29</v>
      </c>
      <c r="S20" s="38">
        <v>723</v>
      </c>
      <c r="T20" s="6">
        <v>1330</v>
      </c>
      <c r="U20" s="39">
        <v>53.73</v>
      </c>
      <c r="V20" s="6">
        <v>1321</v>
      </c>
      <c r="W20" s="6">
        <v>-17.64</v>
      </c>
      <c r="X20" s="6">
        <v>620</v>
      </c>
      <c r="Y20" s="41">
        <v>5.043</v>
      </c>
    </row>
    <row r="21" spans="1:25" ht="12.75">
      <c r="A21" s="6">
        <v>2012</v>
      </c>
      <c r="B21" s="11">
        <v>41170</v>
      </c>
      <c r="C21" s="6">
        <v>35.79</v>
      </c>
      <c r="D21" s="6">
        <v>1447</v>
      </c>
      <c r="E21" s="6">
        <v>19.23</v>
      </c>
      <c r="F21" s="6">
        <v>449</v>
      </c>
      <c r="G21" s="39">
        <v>27.64</v>
      </c>
      <c r="H21" s="39">
        <v>67.72</v>
      </c>
      <c r="I21" s="6">
        <v>450</v>
      </c>
      <c r="J21" s="39">
        <v>19.07</v>
      </c>
      <c r="K21" s="6">
        <v>1619</v>
      </c>
      <c r="L21" s="39">
        <v>38.02</v>
      </c>
      <c r="M21" s="6">
        <v>0</v>
      </c>
      <c r="N21" s="37">
        <v>1.822</v>
      </c>
      <c r="O21" s="37">
        <f>7.92*3.6</f>
        <v>28.512</v>
      </c>
      <c r="P21" s="6">
        <v>1138</v>
      </c>
      <c r="Q21" s="38">
        <v>301.7</v>
      </c>
      <c r="R21" s="6">
        <v>18.85</v>
      </c>
      <c r="S21" s="38">
        <v>692.5</v>
      </c>
      <c r="T21" s="6">
        <v>1203</v>
      </c>
      <c r="U21" s="39">
        <v>53.34</v>
      </c>
      <c r="V21" s="6">
        <v>1308</v>
      </c>
      <c r="W21" s="39">
        <v>-18.89</v>
      </c>
      <c r="X21" s="6">
        <v>554</v>
      </c>
      <c r="Y21" s="37">
        <v>5.117</v>
      </c>
    </row>
    <row r="22" spans="1:27" ht="12.75">
      <c r="A22" s="6">
        <v>2012</v>
      </c>
      <c r="B22" s="11">
        <v>41171</v>
      </c>
      <c r="C22" s="6">
        <v>35.73</v>
      </c>
      <c r="D22" s="6">
        <v>1315</v>
      </c>
      <c r="E22" s="6">
        <v>19.14</v>
      </c>
      <c r="F22" s="6">
        <v>2359</v>
      </c>
      <c r="G22" s="39">
        <v>26.6</v>
      </c>
      <c r="H22" s="39">
        <v>89.9</v>
      </c>
      <c r="I22" s="6">
        <v>2300</v>
      </c>
      <c r="J22" s="39">
        <v>18.28</v>
      </c>
      <c r="K22" s="6">
        <v>1350</v>
      </c>
      <c r="L22" s="39">
        <v>44.64</v>
      </c>
      <c r="M22" s="6">
        <v>2.4</v>
      </c>
      <c r="N22" s="37">
        <v>3.441</v>
      </c>
      <c r="O22" s="41">
        <f>11.52*3.6</f>
        <v>41.472</v>
      </c>
      <c r="P22" s="6">
        <v>1802</v>
      </c>
      <c r="Q22" s="38">
        <v>187.7</v>
      </c>
      <c r="R22" s="39">
        <v>16.75</v>
      </c>
      <c r="S22" s="6">
        <v>649.3</v>
      </c>
      <c r="T22" s="6">
        <v>1242</v>
      </c>
      <c r="U22" s="39">
        <v>43.06</v>
      </c>
      <c r="V22" s="6">
        <v>1321</v>
      </c>
      <c r="W22" s="39">
        <v>-19.8</v>
      </c>
      <c r="X22" s="6">
        <v>2359</v>
      </c>
      <c r="Y22" s="37">
        <v>5.69</v>
      </c>
      <c r="AA22" s="29"/>
    </row>
    <row r="23" spans="1:25" ht="12.75">
      <c r="A23" s="6">
        <v>2012</v>
      </c>
      <c r="B23" s="11">
        <v>41172</v>
      </c>
      <c r="C23" s="6">
        <v>28.02</v>
      </c>
      <c r="D23" s="6">
        <v>1553</v>
      </c>
      <c r="E23" s="39">
        <v>17.84</v>
      </c>
      <c r="F23" s="6">
        <v>434</v>
      </c>
      <c r="G23" s="39">
        <v>22.13</v>
      </c>
      <c r="H23" s="39">
        <v>95.7</v>
      </c>
      <c r="I23" s="6">
        <v>412</v>
      </c>
      <c r="J23" s="39">
        <v>48.37</v>
      </c>
      <c r="K23" s="6">
        <v>1554</v>
      </c>
      <c r="L23" s="39">
        <v>78</v>
      </c>
      <c r="M23" s="38">
        <v>6</v>
      </c>
      <c r="N23" s="37">
        <v>2.043</v>
      </c>
      <c r="O23" s="37">
        <f>8.15*3.6</f>
        <v>29.340000000000003</v>
      </c>
      <c r="P23" s="6">
        <v>19</v>
      </c>
      <c r="Q23" s="38">
        <v>155.3</v>
      </c>
      <c r="R23" s="39">
        <v>12.29</v>
      </c>
      <c r="S23" s="38">
        <v>838</v>
      </c>
      <c r="T23" s="6">
        <v>1300</v>
      </c>
      <c r="U23" s="6">
        <v>34.26</v>
      </c>
      <c r="V23" s="6">
        <v>1349</v>
      </c>
      <c r="W23" s="39">
        <v>-32.97</v>
      </c>
      <c r="X23" s="6">
        <v>248</v>
      </c>
      <c r="Y23" s="37">
        <v>2.555</v>
      </c>
    </row>
    <row r="24" spans="1:25" ht="12.75">
      <c r="A24" s="6">
        <v>2012</v>
      </c>
      <c r="B24" s="11">
        <v>41173</v>
      </c>
      <c r="C24" s="6">
        <v>27.89</v>
      </c>
      <c r="D24" s="6">
        <v>1240</v>
      </c>
      <c r="E24" s="6">
        <v>16.61</v>
      </c>
      <c r="F24" s="6">
        <v>0</v>
      </c>
      <c r="G24" s="39">
        <v>19.94</v>
      </c>
      <c r="H24" s="39">
        <v>96.3</v>
      </c>
      <c r="I24" s="6">
        <v>2338</v>
      </c>
      <c r="J24" s="39">
        <v>48.37</v>
      </c>
      <c r="K24" s="6">
        <v>1245</v>
      </c>
      <c r="L24" s="39">
        <v>87.6</v>
      </c>
      <c r="M24" s="6">
        <v>28.4</v>
      </c>
      <c r="N24" s="41">
        <v>1.918</v>
      </c>
      <c r="O24" s="41">
        <f>14.22*3.6</f>
        <v>51.192</v>
      </c>
      <c r="P24" s="6">
        <v>1447</v>
      </c>
      <c r="Q24" s="38">
        <v>192.5</v>
      </c>
      <c r="R24" s="39">
        <v>6.691</v>
      </c>
      <c r="S24" s="38">
        <v>620</v>
      </c>
      <c r="T24" s="6">
        <v>1038</v>
      </c>
      <c r="U24" s="39">
        <v>24.67</v>
      </c>
      <c r="V24" s="6">
        <v>1106</v>
      </c>
      <c r="W24" s="39">
        <v>-161.2</v>
      </c>
      <c r="X24" s="6">
        <v>1456</v>
      </c>
      <c r="Y24" s="37">
        <v>1.38</v>
      </c>
    </row>
    <row r="25" spans="1:25" ht="12.75">
      <c r="A25" s="6">
        <v>2012</v>
      </c>
      <c r="B25" s="11">
        <v>41174</v>
      </c>
      <c r="C25" s="6">
        <v>25.79</v>
      </c>
      <c r="D25" s="6">
        <v>1602</v>
      </c>
      <c r="E25" s="6">
        <v>16.53</v>
      </c>
      <c r="F25" s="6">
        <v>26</v>
      </c>
      <c r="G25" s="6">
        <v>20.27</v>
      </c>
      <c r="H25" s="39">
        <v>96.6</v>
      </c>
      <c r="I25" s="6">
        <v>243</v>
      </c>
      <c r="J25" s="6">
        <v>36.62</v>
      </c>
      <c r="K25" s="6">
        <v>1606</v>
      </c>
      <c r="L25" s="39">
        <v>70.6</v>
      </c>
      <c r="M25" s="6">
        <v>0</v>
      </c>
      <c r="N25" s="41">
        <v>1.356</v>
      </c>
      <c r="O25" s="41">
        <f>5.825*3.6</f>
        <v>20.970000000000002</v>
      </c>
      <c r="P25" s="6">
        <v>1236</v>
      </c>
      <c r="Q25" s="6">
        <v>125.6</v>
      </c>
      <c r="R25" s="39">
        <v>17.75</v>
      </c>
      <c r="S25" s="38">
        <v>892</v>
      </c>
      <c r="T25" s="6">
        <v>1219</v>
      </c>
      <c r="U25" s="39">
        <v>56.06</v>
      </c>
      <c r="V25" s="6">
        <v>1241</v>
      </c>
      <c r="W25" s="39">
        <v>-30.23</v>
      </c>
      <c r="X25" s="6">
        <v>2357</v>
      </c>
      <c r="Y25" s="37">
        <v>3.221</v>
      </c>
    </row>
    <row r="26" spans="1:26" ht="12.75">
      <c r="A26" s="6">
        <v>2012</v>
      </c>
      <c r="B26" s="11">
        <v>41175</v>
      </c>
      <c r="C26" s="39">
        <v>30.8</v>
      </c>
      <c r="D26" s="6">
        <v>1450</v>
      </c>
      <c r="E26" s="39">
        <v>13.8</v>
      </c>
      <c r="F26" s="6">
        <v>559</v>
      </c>
      <c r="G26" s="6">
        <v>21.85</v>
      </c>
      <c r="H26" s="39">
        <v>90.2</v>
      </c>
      <c r="I26" s="6">
        <v>2347</v>
      </c>
      <c r="J26" s="39">
        <v>36.75</v>
      </c>
      <c r="K26" s="6">
        <v>1646</v>
      </c>
      <c r="L26" s="39">
        <v>65.63</v>
      </c>
      <c r="M26" s="6">
        <v>0</v>
      </c>
      <c r="N26" s="41">
        <v>2.425</v>
      </c>
      <c r="O26" s="41">
        <f>7.1*3.6</f>
        <v>25.56</v>
      </c>
      <c r="P26" s="6">
        <v>2004</v>
      </c>
      <c r="Q26" s="38">
        <v>70.9</v>
      </c>
      <c r="R26" s="39">
        <v>22.04</v>
      </c>
      <c r="S26" s="38">
        <v>771</v>
      </c>
      <c r="T26" s="6">
        <v>1340</v>
      </c>
      <c r="U26" s="39">
        <v>78.6</v>
      </c>
      <c r="V26" s="6">
        <v>1353</v>
      </c>
      <c r="W26" s="39">
        <v>-31.89</v>
      </c>
      <c r="X26" s="6">
        <v>343</v>
      </c>
      <c r="Y26" s="37">
        <v>4.153</v>
      </c>
      <c r="Z26" s="14"/>
    </row>
    <row r="27" spans="1:25" ht="12.75">
      <c r="A27" s="6">
        <v>2012</v>
      </c>
      <c r="B27" s="11">
        <v>41176</v>
      </c>
      <c r="C27" s="39">
        <v>31.92</v>
      </c>
      <c r="D27" s="6">
        <v>1429</v>
      </c>
      <c r="E27" s="39">
        <v>18.2</v>
      </c>
      <c r="F27" s="6">
        <v>608</v>
      </c>
      <c r="G27" s="6">
        <v>22.16</v>
      </c>
      <c r="H27" s="39">
        <v>95.1</v>
      </c>
      <c r="I27" s="6">
        <v>2251</v>
      </c>
      <c r="J27" s="6">
        <v>36.82</v>
      </c>
      <c r="K27" s="6">
        <v>1430</v>
      </c>
      <c r="L27" s="39">
        <v>75.2</v>
      </c>
      <c r="M27" s="6">
        <v>15.6</v>
      </c>
      <c r="N27" s="37">
        <v>3.456</v>
      </c>
      <c r="O27" s="41">
        <f>14.15*3.6</f>
        <v>50.940000000000005</v>
      </c>
      <c r="P27" s="6">
        <v>1601</v>
      </c>
      <c r="Q27" s="38">
        <v>144.6</v>
      </c>
      <c r="R27" s="6">
        <v>16.18</v>
      </c>
      <c r="S27" s="38">
        <v>911</v>
      </c>
      <c r="T27" s="6">
        <v>1258</v>
      </c>
      <c r="U27" s="39">
        <v>58.85</v>
      </c>
      <c r="V27" s="6">
        <v>1220</v>
      </c>
      <c r="W27" s="39">
        <v>-53.47</v>
      </c>
      <c r="X27" s="6">
        <v>2151</v>
      </c>
      <c r="Y27" s="37">
        <v>3.624</v>
      </c>
    </row>
    <row r="28" spans="1:26" ht="12.75">
      <c r="A28" s="6">
        <v>2012</v>
      </c>
      <c r="B28" s="11">
        <v>41177</v>
      </c>
      <c r="C28" s="39">
        <v>24.29</v>
      </c>
      <c r="D28" s="6">
        <v>1418</v>
      </c>
      <c r="E28" s="6">
        <v>16.77</v>
      </c>
      <c r="F28" s="6">
        <v>2358</v>
      </c>
      <c r="G28" s="6">
        <v>19.78</v>
      </c>
      <c r="H28" s="39">
        <v>95.6</v>
      </c>
      <c r="I28" s="6">
        <v>2007</v>
      </c>
      <c r="J28" s="6">
        <v>66.78</v>
      </c>
      <c r="K28" s="6">
        <v>1359</v>
      </c>
      <c r="L28" s="39">
        <v>86.1</v>
      </c>
      <c r="M28" s="6">
        <v>17.5</v>
      </c>
      <c r="N28" s="37">
        <v>2.349</v>
      </c>
      <c r="O28" s="41">
        <f>12.2*3.6</f>
        <v>43.92</v>
      </c>
      <c r="P28" s="6">
        <v>1551</v>
      </c>
      <c r="Q28" s="38">
        <v>180.7</v>
      </c>
      <c r="R28" s="39">
        <v>6.473</v>
      </c>
      <c r="S28" s="38">
        <v>408.6</v>
      </c>
      <c r="T28" s="6">
        <v>1413</v>
      </c>
      <c r="U28" s="39">
        <v>23.79</v>
      </c>
      <c r="V28" s="6">
        <v>1427</v>
      </c>
      <c r="W28" s="39">
        <v>-32.79</v>
      </c>
      <c r="X28" s="6">
        <v>1739</v>
      </c>
      <c r="Y28" s="37">
        <v>1.336</v>
      </c>
      <c r="Z28" s="29"/>
    </row>
    <row r="29" spans="1:26" ht="12.75">
      <c r="A29" s="6">
        <v>2012</v>
      </c>
      <c r="B29" s="11">
        <v>41178</v>
      </c>
      <c r="C29" s="6">
        <v>23.55</v>
      </c>
      <c r="D29" s="6">
        <v>1317</v>
      </c>
      <c r="E29" s="6">
        <v>10.14</v>
      </c>
      <c r="F29" s="6">
        <v>2337</v>
      </c>
      <c r="G29" s="39">
        <v>17.11</v>
      </c>
      <c r="H29" s="39">
        <v>96</v>
      </c>
      <c r="I29" s="6">
        <v>515</v>
      </c>
      <c r="J29" s="39">
        <v>58.33</v>
      </c>
      <c r="K29" s="6">
        <v>1417</v>
      </c>
      <c r="L29" s="39">
        <v>80.5</v>
      </c>
      <c r="M29" s="6">
        <v>0</v>
      </c>
      <c r="N29" s="37">
        <v>3.61</v>
      </c>
      <c r="O29" s="41">
        <f>9.57*3.6</f>
        <v>34.452000000000005</v>
      </c>
      <c r="P29" s="6">
        <v>2258</v>
      </c>
      <c r="Q29" s="38">
        <v>92.5</v>
      </c>
      <c r="R29" s="39">
        <v>17.13</v>
      </c>
      <c r="S29" s="38">
        <v>898</v>
      </c>
      <c r="T29" s="6">
        <v>1226</v>
      </c>
      <c r="U29" s="39">
        <v>53.82</v>
      </c>
      <c r="V29" s="6">
        <v>1323</v>
      </c>
      <c r="W29" s="39">
        <v>-45.1</v>
      </c>
      <c r="X29" s="6">
        <v>2334</v>
      </c>
      <c r="Y29" s="37">
        <v>2.76</v>
      </c>
      <c r="Z29" s="29">
        <f>SUM(Y29:Y32)</f>
        <v>16.368000000000002</v>
      </c>
    </row>
    <row r="30" spans="1:25" ht="12.75">
      <c r="A30" s="6">
        <v>2012</v>
      </c>
      <c r="B30" s="11">
        <v>41179</v>
      </c>
      <c r="C30" s="39">
        <v>23.02</v>
      </c>
      <c r="D30" s="6">
        <v>1544</v>
      </c>
      <c r="E30" s="6">
        <v>8.15</v>
      </c>
      <c r="F30" s="6">
        <v>607</v>
      </c>
      <c r="G30" s="6">
        <v>15.15</v>
      </c>
      <c r="H30" s="39">
        <v>83.6</v>
      </c>
      <c r="I30" s="6">
        <v>608</v>
      </c>
      <c r="J30" s="39">
        <v>23.56</v>
      </c>
      <c r="K30" s="6">
        <v>1405</v>
      </c>
      <c r="L30" s="39">
        <v>55</v>
      </c>
      <c r="M30" s="40">
        <v>0</v>
      </c>
      <c r="N30" s="37">
        <v>4.474</v>
      </c>
      <c r="O30" s="41">
        <f>9.35*3.6</f>
        <v>33.66</v>
      </c>
      <c r="P30" s="6">
        <v>1051</v>
      </c>
      <c r="Q30" s="38">
        <v>74.9</v>
      </c>
      <c r="R30" s="39">
        <v>24.16</v>
      </c>
      <c r="S30" s="38">
        <v>692.4</v>
      </c>
      <c r="T30" s="6">
        <v>1220</v>
      </c>
      <c r="U30" s="39">
        <v>59.16</v>
      </c>
      <c r="V30" s="6">
        <v>1328</v>
      </c>
      <c r="W30" s="39">
        <v>-45.84</v>
      </c>
      <c r="X30" s="6">
        <v>109</v>
      </c>
      <c r="Y30" s="37">
        <v>4.258</v>
      </c>
    </row>
    <row r="31" spans="1:25" ht="12.75">
      <c r="A31" s="6">
        <v>2012</v>
      </c>
      <c r="B31" s="11">
        <v>41180</v>
      </c>
      <c r="C31" s="39">
        <v>26.85</v>
      </c>
      <c r="D31" s="6">
        <v>1455</v>
      </c>
      <c r="E31" s="6">
        <v>10.21</v>
      </c>
      <c r="F31" s="6">
        <v>605</v>
      </c>
      <c r="G31" s="39">
        <v>17.91</v>
      </c>
      <c r="H31" s="39">
        <v>81.7</v>
      </c>
      <c r="I31" s="6">
        <v>424</v>
      </c>
      <c r="J31" s="6">
        <v>19.14</v>
      </c>
      <c r="K31" s="6">
        <v>1602</v>
      </c>
      <c r="L31" s="39">
        <v>49.64</v>
      </c>
      <c r="M31" s="6">
        <v>0</v>
      </c>
      <c r="N31" s="41">
        <v>3.309</v>
      </c>
      <c r="O31" s="41">
        <f>8.52*3.6</f>
        <v>30.672</v>
      </c>
      <c r="P31" s="6">
        <v>910</v>
      </c>
      <c r="Q31" s="38">
        <v>49.02</v>
      </c>
      <c r="R31" s="39">
        <v>23.78</v>
      </c>
      <c r="S31" s="38">
        <v>702</v>
      </c>
      <c r="T31" s="6">
        <v>1215</v>
      </c>
      <c r="U31" s="39">
        <v>67.89</v>
      </c>
      <c r="V31" s="6">
        <v>1332</v>
      </c>
      <c r="W31" s="6">
        <v>-32.58</v>
      </c>
      <c r="X31" s="6">
        <v>219</v>
      </c>
      <c r="Y31" s="37">
        <v>4.745</v>
      </c>
    </row>
    <row r="32" spans="1:25" ht="12.75">
      <c r="A32" s="6">
        <v>2012</v>
      </c>
      <c r="B32" s="11">
        <v>41181</v>
      </c>
      <c r="C32" s="39">
        <v>29.26</v>
      </c>
      <c r="D32" s="6">
        <v>1619</v>
      </c>
      <c r="E32" s="6">
        <v>12.63</v>
      </c>
      <c r="F32" s="6">
        <v>351</v>
      </c>
      <c r="G32" s="6">
        <v>20.37</v>
      </c>
      <c r="H32" s="39">
        <v>72.6</v>
      </c>
      <c r="I32" s="6">
        <v>351</v>
      </c>
      <c r="J32" s="6">
        <v>21.05</v>
      </c>
      <c r="K32" s="6">
        <v>1603</v>
      </c>
      <c r="L32" s="39">
        <v>46.41</v>
      </c>
      <c r="M32" s="6">
        <v>0</v>
      </c>
      <c r="N32" s="37">
        <v>2.434</v>
      </c>
      <c r="O32" s="41">
        <f>6.35*3.6</f>
        <v>22.86</v>
      </c>
      <c r="P32" s="6">
        <v>953</v>
      </c>
      <c r="Q32" s="38">
        <v>74.5</v>
      </c>
      <c r="R32" s="39">
        <v>23.13</v>
      </c>
      <c r="S32" s="38">
        <v>703</v>
      </c>
      <c r="T32" s="6">
        <v>1207</v>
      </c>
      <c r="U32" s="39">
        <v>74.2</v>
      </c>
      <c r="V32" s="6">
        <v>1352</v>
      </c>
      <c r="W32" s="39">
        <v>-28.76</v>
      </c>
      <c r="X32" s="6">
        <v>453</v>
      </c>
      <c r="Y32" s="37">
        <v>4.605</v>
      </c>
    </row>
    <row r="33" spans="1:25" ht="12.75">
      <c r="A33" s="6">
        <v>2012</v>
      </c>
      <c r="B33" s="11">
        <v>41182</v>
      </c>
      <c r="C33" s="6">
        <v>31.12</v>
      </c>
      <c r="D33" s="6">
        <v>1622</v>
      </c>
      <c r="E33" s="6">
        <v>13.63</v>
      </c>
      <c r="F33" s="6">
        <v>558</v>
      </c>
      <c r="G33" s="39">
        <v>22.33</v>
      </c>
      <c r="H33" s="39">
        <v>67.67</v>
      </c>
      <c r="I33" s="6">
        <v>636</v>
      </c>
      <c r="J33" s="39">
        <v>20.65</v>
      </c>
      <c r="K33" s="6">
        <v>1540</v>
      </c>
      <c r="L33" s="6">
        <v>42.35</v>
      </c>
      <c r="M33" s="6">
        <v>0</v>
      </c>
      <c r="N33" s="37">
        <v>1.85</v>
      </c>
      <c r="O33" s="41">
        <f>5.675*3.6</f>
        <v>20.43</v>
      </c>
      <c r="P33" s="6">
        <v>932</v>
      </c>
      <c r="Q33" s="38">
        <v>40.86</v>
      </c>
      <c r="R33" s="6">
        <v>22.59</v>
      </c>
      <c r="S33" s="38">
        <v>797</v>
      </c>
      <c r="T33" s="6">
        <v>1242</v>
      </c>
      <c r="U33" s="39">
        <v>76.3</v>
      </c>
      <c r="V33" s="6">
        <v>1337</v>
      </c>
      <c r="W33" s="6">
        <v>-27.15</v>
      </c>
      <c r="X33" s="6">
        <v>500</v>
      </c>
      <c r="Y33" s="37">
        <v>4.619</v>
      </c>
    </row>
    <row r="34" spans="3:25" ht="12.75">
      <c r="C34" s="42">
        <f>AVERAGE(C4:C33)</f>
        <v>31.683666666666657</v>
      </c>
      <c r="D34" s="35"/>
      <c r="E34" s="42">
        <f>AVERAGE(E4:E33)</f>
        <v>15.934999999999997</v>
      </c>
      <c r="F34" s="35"/>
      <c r="G34" s="42">
        <f>AVERAGE(G4:G33)</f>
        <v>23.548666666666666</v>
      </c>
      <c r="H34" s="42">
        <f>AVERAGE(H4:H33)</f>
        <v>77.00699999999999</v>
      </c>
      <c r="I34" s="35"/>
      <c r="J34" s="42">
        <f>AVERAGE(J4:J33)</f>
        <v>25.502999999999997</v>
      </c>
      <c r="K34" s="35"/>
      <c r="L34" s="42">
        <f>AVERAGE(L4:L33)</f>
        <v>49.78033333333334</v>
      </c>
      <c r="M34" s="43">
        <f>SUM(M4:M33)</f>
        <v>69.9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43">
        <f>SUM(Y4:Y33)</f>
        <v>124.32800000000005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D35" sqref="D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41183</v>
      </c>
      <c r="C4" s="6">
        <v>33.34</v>
      </c>
      <c r="D4" s="6">
        <v>1611</v>
      </c>
      <c r="E4" s="6">
        <v>15.71</v>
      </c>
      <c r="F4" s="6">
        <v>524</v>
      </c>
      <c r="G4" s="6">
        <v>24.94</v>
      </c>
      <c r="H4" s="39">
        <v>68.46</v>
      </c>
      <c r="I4" s="6">
        <v>631</v>
      </c>
      <c r="J4" s="6">
        <v>19.33</v>
      </c>
      <c r="K4" s="6">
        <v>1525</v>
      </c>
      <c r="L4" s="39">
        <v>39.52</v>
      </c>
      <c r="M4" s="6">
        <v>0</v>
      </c>
      <c r="N4" s="37">
        <v>1.543</v>
      </c>
      <c r="O4" s="41">
        <f>6.125*3.6</f>
        <v>22.05</v>
      </c>
      <c r="P4" s="6">
        <v>927</v>
      </c>
      <c r="Q4" s="6">
        <v>350.5</v>
      </c>
      <c r="R4" s="39">
        <v>22.53</v>
      </c>
      <c r="S4" s="38">
        <v>789</v>
      </c>
      <c r="T4" s="6">
        <v>1233</v>
      </c>
      <c r="U4" s="39">
        <v>76.4</v>
      </c>
      <c r="V4" s="6">
        <v>1305</v>
      </c>
      <c r="W4" s="39">
        <v>-24.65</v>
      </c>
      <c r="X4" s="6">
        <v>557</v>
      </c>
      <c r="Y4" s="37">
        <v>4.845</v>
      </c>
    </row>
    <row r="5" spans="1:25" ht="12.75">
      <c r="A5" s="6">
        <v>2012</v>
      </c>
      <c r="B5" s="11">
        <v>41184</v>
      </c>
      <c r="C5" s="6">
        <v>34.66</v>
      </c>
      <c r="D5" s="6">
        <v>1535</v>
      </c>
      <c r="E5" s="39">
        <v>18.35</v>
      </c>
      <c r="F5" s="6">
        <v>628</v>
      </c>
      <c r="G5" s="6">
        <v>26.92</v>
      </c>
      <c r="H5" s="39">
        <v>74.6</v>
      </c>
      <c r="I5" s="6">
        <v>626</v>
      </c>
      <c r="J5" s="39">
        <v>18.34</v>
      </c>
      <c r="K5" s="6">
        <v>1400</v>
      </c>
      <c r="L5" s="39">
        <v>40.49</v>
      </c>
      <c r="M5" s="6">
        <v>0</v>
      </c>
      <c r="N5" s="41">
        <v>1.134</v>
      </c>
      <c r="O5" s="41">
        <f>5.6*3.6</f>
        <v>20.16</v>
      </c>
      <c r="P5" s="6">
        <v>903</v>
      </c>
      <c r="Q5" s="38">
        <v>0.656</v>
      </c>
      <c r="R5" s="39">
        <v>21.58</v>
      </c>
      <c r="S5" s="38">
        <v>769</v>
      </c>
      <c r="T5" s="6">
        <v>1151</v>
      </c>
      <c r="U5" s="39">
        <v>73.1</v>
      </c>
      <c r="V5" s="6">
        <v>1327</v>
      </c>
      <c r="W5" s="39">
        <v>-18.53</v>
      </c>
      <c r="X5" s="6">
        <v>424</v>
      </c>
      <c r="Y5" s="37">
        <v>4.845</v>
      </c>
    </row>
    <row r="6" spans="1:25" ht="12.75">
      <c r="A6" s="6">
        <v>2012</v>
      </c>
      <c r="B6" s="11">
        <v>41185</v>
      </c>
      <c r="C6" s="6">
        <v>35.17</v>
      </c>
      <c r="D6" s="6">
        <v>1431</v>
      </c>
      <c r="E6" s="39">
        <v>20.1</v>
      </c>
      <c r="F6" s="6">
        <v>609</v>
      </c>
      <c r="G6" s="6">
        <v>27.85</v>
      </c>
      <c r="H6" s="39">
        <v>63.37</v>
      </c>
      <c r="I6" s="6">
        <v>617</v>
      </c>
      <c r="J6" s="39">
        <v>17.55</v>
      </c>
      <c r="K6" s="6">
        <v>1519</v>
      </c>
      <c r="L6" s="39">
        <v>36.19</v>
      </c>
      <c r="M6" s="6">
        <v>0</v>
      </c>
      <c r="N6" s="41">
        <v>1.583</v>
      </c>
      <c r="O6" s="41">
        <f>6.95*3.6</f>
        <v>25.02</v>
      </c>
      <c r="P6" s="6">
        <v>1025</v>
      </c>
      <c r="Q6" s="38">
        <v>10.21</v>
      </c>
      <c r="R6" s="39">
        <v>22.07</v>
      </c>
      <c r="S6" s="38">
        <v>792</v>
      </c>
      <c r="T6" s="6">
        <v>1228</v>
      </c>
      <c r="U6" s="39">
        <v>69.47</v>
      </c>
      <c r="V6" s="6">
        <v>1315</v>
      </c>
      <c r="W6" s="6">
        <v>-21.13</v>
      </c>
      <c r="X6" s="6">
        <v>516</v>
      </c>
      <c r="Y6" s="37">
        <v>5.42</v>
      </c>
    </row>
    <row r="7" spans="1:25" ht="12.75">
      <c r="A7" s="6">
        <v>2012</v>
      </c>
      <c r="B7" s="11">
        <v>41186</v>
      </c>
      <c r="C7" s="6">
        <v>33.75</v>
      </c>
      <c r="D7" s="6">
        <v>1456</v>
      </c>
      <c r="E7" s="39">
        <v>19.4</v>
      </c>
      <c r="F7" s="6">
        <v>525</v>
      </c>
      <c r="G7" s="6">
        <v>26.82</v>
      </c>
      <c r="H7" s="39">
        <v>74.8</v>
      </c>
      <c r="I7" s="6">
        <v>659</v>
      </c>
      <c r="J7" s="39">
        <v>22.76</v>
      </c>
      <c r="K7" s="6">
        <v>1431</v>
      </c>
      <c r="L7" s="39">
        <v>43.91</v>
      </c>
      <c r="M7" s="6">
        <v>0</v>
      </c>
      <c r="N7" s="37">
        <v>1.73</v>
      </c>
      <c r="O7" s="41">
        <f>6.95*3.6</f>
        <v>25.02</v>
      </c>
      <c r="P7" s="6">
        <v>1157</v>
      </c>
      <c r="Q7" s="38">
        <v>296.6</v>
      </c>
      <c r="R7" s="39">
        <v>21.5</v>
      </c>
      <c r="S7" s="38">
        <v>781</v>
      </c>
      <c r="T7" s="6">
        <v>1204</v>
      </c>
      <c r="U7" s="39">
        <v>61.52</v>
      </c>
      <c r="V7" s="6">
        <v>1341</v>
      </c>
      <c r="W7" s="6">
        <v>-22.59</v>
      </c>
      <c r="X7" s="40">
        <v>604</v>
      </c>
      <c r="Y7" s="37">
        <v>5.034</v>
      </c>
    </row>
    <row r="8" spans="1:25" ht="12.75">
      <c r="A8" s="6">
        <v>2012</v>
      </c>
      <c r="B8" s="11">
        <v>41187</v>
      </c>
      <c r="C8" s="6">
        <v>34.32</v>
      </c>
      <c r="D8" s="6">
        <v>1529</v>
      </c>
      <c r="E8" s="6">
        <v>20.24</v>
      </c>
      <c r="F8" s="6">
        <v>352</v>
      </c>
      <c r="G8" s="6">
        <v>26.51</v>
      </c>
      <c r="H8" s="39">
        <v>75.6</v>
      </c>
      <c r="I8" s="6">
        <v>2332</v>
      </c>
      <c r="J8" s="6">
        <v>21.12</v>
      </c>
      <c r="K8" s="6">
        <v>1555</v>
      </c>
      <c r="L8" s="39">
        <v>50.29</v>
      </c>
      <c r="M8" s="6">
        <v>0</v>
      </c>
      <c r="N8" s="37">
        <v>2.473</v>
      </c>
      <c r="O8" s="41">
        <f>8.52*3.6</f>
        <v>30.672</v>
      </c>
      <c r="P8" s="6">
        <v>1240</v>
      </c>
      <c r="Q8" s="38">
        <v>299.7</v>
      </c>
      <c r="R8" s="39">
        <v>19.56</v>
      </c>
      <c r="S8" s="38">
        <v>804</v>
      </c>
      <c r="T8" s="6">
        <v>1119</v>
      </c>
      <c r="U8" s="39">
        <v>62.32</v>
      </c>
      <c r="V8" s="6">
        <v>1405</v>
      </c>
      <c r="W8" s="6">
        <v>-18.91</v>
      </c>
      <c r="X8" s="6">
        <v>418</v>
      </c>
      <c r="Y8" s="37">
        <v>4.947</v>
      </c>
    </row>
    <row r="9" spans="1:25" ht="12.75">
      <c r="A9" s="6">
        <v>2012</v>
      </c>
      <c r="B9" s="11">
        <v>41188</v>
      </c>
      <c r="C9" s="6">
        <v>33.46</v>
      </c>
      <c r="D9" s="6">
        <v>1600</v>
      </c>
      <c r="E9" s="39">
        <v>19.74</v>
      </c>
      <c r="F9" s="6">
        <v>426</v>
      </c>
      <c r="G9" s="6">
        <v>26.49</v>
      </c>
      <c r="H9" s="39">
        <v>79.1</v>
      </c>
      <c r="I9" s="6">
        <v>420</v>
      </c>
      <c r="J9" s="39">
        <v>24.81</v>
      </c>
      <c r="K9" s="6">
        <v>1446</v>
      </c>
      <c r="L9" s="39">
        <v>48.29</v>
      </c>
      <c r="M9" s="40">
        <v>0</v>
      </c>
      <c r="N9" s="37">
        <v>2.582</v>
      </c>
      <c r="O9" s="41">
        <f>7.85*3.6</f>
        <v>28.259999999999998</v>
      </c>
      <c r="P9" s="6">
        <v>1028</v>
      </c>
      <c r="Q9" s="38">
        <v>354.6</v>
      </c>
      <c r="R9" s="39">
        <v>21.97</v>
      </c>
      <c r="S9" s="38">
        <v>776</v>
      </c>
      <c r="T9" s="6">
        <v>1147</v>
      </c>
      <c r="U9" s="39">
        <v>61.43</v>
      </c>
      <c r="V9" s="6">
        <v>1342</v>
      </c>
      <c r="W9" s="39">
        <v>-18.29</v>
      </c>
      <c r="X9" s="6">
        <v>527</v>
      </c>
      <c r="Y9" s="37">
        <v>5.448</v>
      </c>
    </row>
    <row r="10" spans="1:25" ht="12.75">
      <c r="A10" s="6">
        <v>2012</v>
      </c>
      <c r="B10" s="11">
        <v>41189</v>
      </c>
      <c r="C10" s="6">
        <v>33.03</v>
      </c>
      <c r="D10" s="6">
        <v>1401</v>
      </c>
      <c r="E10" s="39">
        <v>19.68</v>
      </c>
      <c r="F10" s="6">
        <v>617</v>
      </c>
      <c r="G10" s="6">
        <v>26.19</v>
      </c>
      <c r="H10" s="39">
        <v>62.05</v>
      </c>
      <c r="I10" s="6">
        <v>246</v>
      </c>
      <c r="J10" s="6">
        <v>25.73</v>
      </c>
      <c r="K10" s="6">
        <v>1451</v>
      </c>
      <c r="L10" s="39">
        <v>42.43</v>
      </c>
      <c r="M10" s="6">
        <v>0</v>
      </c>
      <c r="N10" s="37">
        <v>1.865</v>
      </c>
      <c r="O10" s="37">
        <f>5.975*3.6</f>
        <v>21.509999999999998</v>
      </c>
      <c r="P10" s="6">
        <v>1401</v>
      </c>
      <c r="Q10" s="38">
        <v>103.3</v>
      </c>
      <c r="R10" s="39">
        <v>21.8</v>
      </c>
      <c r="S10" s="38">
        <v>751</v>
      </c>
      <c r="T10" s="6">
        <v>1236</v>
      </c>
      <c r="U10" s="39">
        <v>62.29</v>
      </c>
      <c r="V10" s="6">
        <v>1245</v>
      </c>
      <c r="W10" s="39">
        <v>-20.8</v>
      </c>
      <c r="X10" s="6">
        <v>437</v>
      </c>
      <c r="Y10" s="37">
        <v>5.103</v>
      </c>
    </row>
    <row r="11" spans="1:25" ht="12.75">
      <c r="A11" s="6">
        <v>2012</v>
      </c>
      <c r="B11" s="11">
        <v>41190</v>
      </c>
      <c r="C11" s="6">
        <v>32.78</v>
      </c>
      <c r="D11" s="6">
        <v>1545</v>
      </c>
      <c r="E11" s="39">
        <v>18.44</v>
      </c>
      <c r="F11" s="6">
        <v>528</v>
      </c>
      <c r="G11" s="6">
        <v>25.79</v>
      </c>
      <c r="H11" s="39">
        <v>68.98</v>
      </c>
      <c r="I11" s="6">
        <v>518</v>
      </c>
      <c r="J11" s="39">
        <v>24.68</v>
      </c>
      <c r="K11" s="6">
        <v>1604</v>
      </c>
      <c r="L11" s="39">
        <v>43.76</v>
      </c>
      <c r="M11" s="6">
        <v>0</v>
      </c>
      <c r="N11" s="6">
        <v>1.43</v>
      </c>
      <c r="O11" s="41">
        <f>6.35*3.6</f>
        <v>22.86</v>
      </c>
      <c r="P11" s="6">
        <v>943</v>
      </c>
      <c r="Q11" s="38">
        <v>15.55</v>
      </c>
      <c r="R11" s="6">
        <v>21.21</v>
      </c>
      <c r="S11" s="38">
        <v>805</v>
      </c>
      <c r="T11" s="6">
        <v>1226</v>
      </c>
      <c r="U11" s="39">
        <v>64.59</v>
      </c>
      <c r="V11" s="6">
        <v>1308</v>
      </c>
      <c r="W11" s="6">
        <v>-21.57</v>
      </c>
      <c r="X11" s="6">
        <v>602</v>
      </c>
      <c r="Y11" s="37">
        <v>4.67</v>
      </c>
    </row>
    <row r="12" spans="1:25" ht="12.75">
      <c r="A12" s="6">
        <v>2012</v>
      </c>
      <c r="B12" s="11">
        <v>41191</v>
      </c>
      <c r="C12" s="6">
        <v>33.24</v>
      </c>
      <c r="D12" s="6">
        <v>1555</v>
      </c>
      <c r="E12" s="39">
        <v>18.62</v>
      </c>
      <c r="F12" s="6">
        <v>545</v>
      </c>
      <c r="G12" s="6">
        <v>25.99</v>
      </c>
      <c r="H12" s="39">
        <v>68.65</v>
      </c>
      <c r="I12" s="6">
        <v>542</v>
      </c>
      <c r="J12" s="39">
        <v>18.94</v>
      </c>
      <c r="K12" s="6">
        <v>1516</v>
      </c>
      <c r="L12" s="39">
        <v>42.82</v>
      </c>
      <c r="M12" s="40">
        <v>0</v>
      </c>
      <c r="N12" s="37">
        <v>1.84</v>
      </c>
      <c r="O12" s="41">
        <f>8.22*3.6</f>
        <v>29.592000000000002</v>
      </c>
      <c r="P12" s="6">
        <v>1014</v>
      </c>
      <c r="Q12" s="6">
        <v>31.2</v>
      </c>
      <c r="R12" s="6">
        <v>22.11</v>
      </c>
      <c r="S12" s="38">
        <v>836</v>
      </c>
      <c r="T12" s="6">
        <v>1254</v>
      </c>
      <c r="U12" s="39">
        <v>62.65</v>
      </c>
      <c r="V12" s="6">
        <v>1240</v>
      </c>
      <c r="W12" s="39">
        <v>-21.5</v>
      </c>
      <c r="X12" s="6">
        <v>441</v>
      </c>
      <c r="Y12" s="37">
        <v>5.064</v>
      </c>
    </row>
    <row r="13" spans="1:25" ht="12.75">
      <c r="A13" s="6">
        <v>2012</v>
      </c>
      <c r="B13" s="11">
        <v>41192</v>
      </c>
      <c r="C13" s="39">
        <v>33.18</v>
      </c>
      <c r="D13" s="6">
        <v>1344</v>
      </c>
      <c r="E13" s="39">
        <v>19.32</v>
      </c>
      <c r="F13" s="6">
        <v>243</v>
      </c>
      <c r="G13" s="39">
        <v>25.8</v>
      </c>
      <c r="H13" s="39">
        <v>63.75</v>
      </c>
      <c r="I13" s="6">
        <v>2217</v>
      </c>
      <c r="J13" s="39">
        <v>20.92</v>
      </c>
      <c r="K13" s="6">
        <v>1507</v>
      </c>
      <c r="L13" s="39">
        <v>45.2</v>
      </c>
      <c r="M13" s="6">
        <v>0</v>
      </c>
      <c r="N13" s="41">
        <v>2.443</v>
      </c>
      <c r="O13" s="41">
        <f>7.62*3.6</f>
        <v>27.432000000000002</v>
      </c>
      <c r="P13" s="6">
        <v>1309</v>
      </c>
      <c r="Q13" s="6">
        <v>302.8</v>
      </c>
      <c r="R13" s="39">
        <v>18.99</v>
      </c>
      <c r="S13" s="38">
        <v>820</v>
      </c>
      <c r="T13" s="6">
        <v>1144</v>
      </c>
      <c r="U13" s="39">
        <v>55.26</v>
      </c>
      <c r="V13" s="6">
        <v>1346</v>
      </c>
      <c r="W13" s="6">
        <v>-21.82</v>
      </c>
      <c r="X13" s="6">
        <v>548</v>
      </c>
      <c r="Y13" s="37">
        <v>4.945</v>
      </c>
    </row>
    <row r="14" spans="1:26" ht="12.75">
      <c r="A14" s="6">
        <v>2012</v>
      </c>
      <c r="B14" s="11">
        <v>41193</v>
      </c>
      <c r="C14" s="6">
        <v>27.92</v>
      </c>
      <c r="D14" s="6">
        <v>1404</v>
      </c>
      <c r="E14" s="39">
        <v>20.48</v>
      </c>
      <c r="F14" s="6">
        <v>0</v>
      </c>
      <c r="G14" s="39">
        <v>23.89</v>
      </c>
      <c r="H14" s="39">
        <v>82</v>
      </c>
      <c r="I14" s="6">
        <v>2359</v>
      </c>
      <c r="J14" s="39">
        <v>48.04</v>
      </c>
      <c r="K14" s="6">
        <v>1159</v>
      </c>
      <c r="L14" s="39">
        <v>67.31</v>
      </c>
      <c r="M14" s="6">
        <v>0</v>
      </c>
      <c r="N14" s="37">
        <v>2.18</v>
      </c>
      <c r="O14" s="41">
        <f>8.15*3.6</f>
        <v>29.340000000000003</v>
      </c>
      <c r="P14" s="6">
        <v>2307</v>
      </c>
      <c r="Q14" s="38">
        <v>62.79</v>
      </c>
      <c r="R14" s="39">
        <v>10.35</v>
      </c>
      <c r="S14" s="38">
        <v>662.3</v>
      </c>
      <c r="T14" s="6">
        <v>1035</v>
      </c>
      <c r="U14" s="39">
        <v>36.48</v>
      </c>
      <c r="V14" s="6">
        <v>1158</v>
      </c>
      <c r="W14" s="39">
        <v>-14.2</v>
      </c>
      <c r="X14" s="6">
        <v>2359</v>
      </c>
      <c r="Y14" s="37">
        <v>2.399</v>
      </c>
      <c r="Z14" s="13"/>
    </row>
    <row r="15" spans="1:25" ht="12.75">
      <c r="A15" s="6">
        <v>2012</v>
      </c>
      <c r="B15" s="11">
        <v>41194</v>
      </c>
      <c r="C15" s="6">
        <v>30.11</v>
      </c>
      <c r="D15" s="6">
        <v>1256</v>
      </c>
      <c r="E15" s="39">
        <v>17.61</v>
      </c>
      <c r="F15" s="6">
        <v>2359</v>
      </c>
      <c r="G15" s="39">
        <v>21.68</v>
      </c>
      <c r="H15" s="39">
        <v>85.5</v>
      </c>
      <c r="I15" s="6">
        <v>2358</v>
      </c>
      <c r="J15" s="39">
        <v>41.24</v>
      </c>
      <c r="K15" s="6">
        <v>1303</v>
      </c>
      <c r="L15" s="39">
        <v>71.6</v>
      </c>
      <c r="M15" s="6">
        <v>0</v>
      </c>
      <c r="N15" s="37">
        <v>4.069</v>
      </c>
      <c r="O15" s="41">
        <f>9.65*3.6</f>
        <v>34.74</v>
      </c>
      <c r="P15" s="6">
        <v>1629</v>
      </c>
      <c r="Q15" s="38">
        <v>104.8</v>
      </c>
      <c r="R15" s="39">
        <v>16.15</v>
      </c>
      <c r="S15" s="38">
        <v>864</v>
      </c>
      <c r="T15" s="6">
        <v>1253</v>
      </c>
      <c r="U15" s="39">
        <v>52.97</v>
      </c>
      <c r="V15" s="6">
        <v>1137</v>
      </c>
      <c r="W15" s="39">
        <v>-18.04</v>
      </c>
      <c r="X15" s="6">
        <v>530</v>
      </c>
      <c r="Y15" s="37">
        <v>3.564</v>
      </c>
    </row>
    <row r="16" spans="1:25" ht="12.75">
      <c r="A16" s="6">
        <v>2012</v>
      </c>
      <c r="B16" s="11">
        <v>41195</v>
      </c>
      <c r="C16" s="6">
        <v>29.75</v>
      </c>
      <c r="D16" s="6">
        <v>1455</v>
      </c>
      <c r="E16" s="6">
        <v>16.92</v>
      </c>
      <c r="F16" s="6">
        <v>537</v>
      </c>
      <c r="G16" s="39">
        <v>22.36</v>
      </c>
      <c r="H16" s="39">
        <v>87.6</v>
      </c>
      <c r="I16" s="6">
        <v>537</v>
      </c>
      <c r="J16" s="6">
        <v>39.72</v>
      </c>
      <c r="K16" s="6">
        <v>1455</v>
      </c>
      <c r="L16" s="39">
        <v>66.76</v>
      </c>
      <c r="M16" s="6">
        <v>0</v>
      </c>
      <c r="N16" s="37">
        <v>3.769</v>
      </c>
      <c r="O16" s="41">
        <f>8*3.6</f>
        <v>28.8</v>
      </c>
      <c r="P16" s="6">
        <v>1551</v>
      </c>
      <c r="Q16" s="6">
        <v>128.1</v>
      </c>
      <c r="R16" s="39">
        <v>18.15</v>
      </c>
      <c r="S16" s="38">
        <v>916</v>
      </c>
      <c r="T16" s="6">
        <v>1333</v>
      </c>
      <c r="U16" s="39">
        <v>66.39</v>
      </c>
      <c r="V16" s="6">
        <v>1241</v>
      </c>
      <c r="W16" s="6">
        <v>-18.53</v>
      </c>
      <c r="X16" s="6">
        <v>547</v>
      </c>
      <c r="Y16" s="37">
        <v>4.085</v>
      </c>
    </row>
    <row r="17" spans="1:25" ht="12.75">
      <c r="A17" s="6">
        <v>2012</v>
      </c>
      <c r="B17" s="11">
        <v>41196</v>
      </c>
      <c r="C17" s="6">
        <v>30.68</v>
      </c>
      <c r="D17" s="6">
        <v>1543</v>
      </c>
      <c r="E17" s="6">
        <v>17.75</v>
      </c>
      <c r="F17" s="6">
        <v>330</v>
      </c>
      <c r="G17" s="39">
        <v>23.32</v>
      </c>
      <c r="H17" s="39">
        <v>80.3</v>
      </c>
      <c r="I17" s="6">
        <v>330</v>
      </c>
      <c r="J17" s="39">
        <v>38.67</v>
      </c>
      <c r="K17" s="6">
        <v>1544</v>
      </c>
      <c r="L17" s="39">
        <v>61.19</v>
      </c>
      <c r="M17" s="6">
        <v>0</v>
      </c>
      <c r="N17" s="37">
        <v>3.485</v>
      </c>
      <c r="O17" s="41">
        <f>7.47*3.6</f>
        <v>26.892</v>
      </c>
      <c r="P17" s="6">
        <v>1732</v>
      </c>
      <c r="Q17" s="38">
        <v>77.3</v>
      </c>
      <c r="R17" s="39">
        <v>19.19</v>
      </c>
      <c r="S17" s="38">
        <v>974</v>
      </c>
      <c r="T17" s="6">
        <v>1213</v>
      </c>
      <c r="U17" s="39">
        <v>62.54</v>
      </c>
      <c r="V17" s="6">
        <v>1321</v>
      </c>
      <c r="W17" s="39">
        <v>-18.82</v>
      </c>
      <c r="X17" s="6">
        <v>400</v>
      </c>
      <c r="Y17" s="37">
        <v>4.363</v>
      </c>
    </row>
    <row r="18" spans="1:25" ht="12.75">
      <c r="A18" s="6">
        <v>2012</v>
      </c>
      <c r="B18" s="11">
        <v>41197</v>
      </c>
      <c r="C18" s="6">
        <v>31.84</v>
      </c>
      <c r="D18" s="6">
        <v>1508</v>
      </c>
      <c r="E18" s="39">
        <v>15.9</v>
      </c>
      <c r="F18" s="6">
        <v>549</v>
      </c>
      <c r="G18" s="39">
        <v>23.67</v>
      </c>
      <c r="H18" s="39">
        <v>88.3</v>
      </c>
      <c r="I18" s="6">
        <v>550</v>
      </c>
      <c r="J18" s="39">
        <v>27.38</v>
      </c>
      <c r="K18" s="6">
        <v>1510</v>
      </c>
      <c r="L18" s="39">
        <v>55.68</v>
      </c>
      <c r="M18" s="6">
        <v>0</v>
      </c>
      <c r="N18" s="37">
        <v>2.119</v>
      </c>
      <c r="O18" s="41">
        <f>6.425*3.6</f>
        <v>23.13</v>
      </c>
      <c r="P18" s="6">
        <v>1026</v>
      </c>
      <c r="Q18" s="6">
        <v>18.93</v>
      </c>
      <c r="R18" s="6">
        <v>21.13</v>
      </c>
      <c r="S18" s="38">
        <v>771</v>
      </c>
      <c r="T18" s="6">
        <v>1255</v>
      </c>
      <c r="U18" s="39">
        <v>73.8</v>
      </c>
      <c r="V18" s="6">
        <v>1252</v>
      </c>
      <c r="W18" s="6">
        <v>-20.75</v>
      </c>
      <c r="X18" s="6">
        <v>549</v>
      </c>
      <c r="Y18" s="41">
        <v>4.383</v>
      </c>
    </row>
    <row r="19" spans="1:25" ht="12.75">
      <c r="A19" s="6">
        <v>2012</v>
      </c>
      <c r="B19" s="11">
        <v>41198</v>
      </c>
      <c r="C19" s="6">
        <v>32.27</v>
      </c>
      <c r="D19" s="6">
        <v>1334</v>
      </c>
      <c r="E19" s="6">
        <v>19.17</v>
      </c>
      <c r="F19" s="6">
        <v>2358</v>
      </c>
      <c r="G19" s="6">
        <v>23.54</v>
      </c>
      <c r="H19" s="39">
        <v>95.6</v>
      </c>
      <c r="I19" s="6">
        <v>2347</v>
      </c>
      <c r="J19" s="39">
        <v>35.04</v>
      </c>
      <c r="K19" s="6">
        <v>1441</v>
      </c>
      <c r="L19" s="39">
        <v>64.34</v>
      </c>
      <c r="M19" s="6">
        <v>17.6</v>
      </c>
      <c r="N19" s="37">
        <v>2.897</v>
      </c>
      <c r="O19" s="41">
        <f>14.07*3.6</f>
        <v>50.652</v>
      </c>
      <c r="P19" s="6">
        <v>1827</v>
      </c>
      <c r="Q19" s="38">
        <v>234.8</v>
      </c>
      <c r="R19" s="6">
        <v>15.29</v>
      </c>
      <c r="S19" s="38">
        <v>836</v>
      </c>
      <c r="T19" s="6">
        <v>1311</v>
      </c>
      <c r="U19" s="39">
        <v>55.62</v>
      </c>
      <c r="V19" s="6">
        <v>1302</v>
      </c>
      <c r="W19" s="39">
        <v>-54.03</v>
      </c>
      <c r="X19" s="6">
        <v>1838</v>
      </c>
      <c r="Y19" s="37">
        <v>3.988</v>
      </c>
    </row>
    <row r="20" spans="1:25" ht="12.75">
      <c r="A20" s="6">
        <v>2012</v>
      </c>
      <c r="B20" s="11">
        <v>41199</v>
      </c>
      <c r="C20" s="6">
        <v>29.22</v>
      </c>
      <c r="D20" s="6">
        <v>1431</v>
      </c>
      <c r="E20" s="6">
        <v>18.64</v>
      </c>
      <c r="F20" s="6">
        <v>615</v>
      </c>
      <c r="G20" s="39">
        <v>22.94</v>
      </c>
      <c r="H20" s="39">
        <v>96.4</v>
      </c>
      <c r="I20" s="6">
        <v>319</v>
      </c>
      <c r="J20" s="6">
        <v>41.04</v>
      </c>
      <c r="K20" s="6">
        <v>1434</v>
      </c>
      <c r="L20" s="39">
        <v>75.1</v>
      </c>
      <c r="M20" s="6">
        <v>1.3</v>
      </c>
      <c r="N20" s="37">
        <v>2.402</v>
      </c>
      <c r="O20" s="41">
        <f>6.95*3.6</f>
        <v>25.02</v>
      </c>
      <c r="P20" s="6">
        <v>1240</v>
      </c>
      <c r="Q20" s="38">
        <v>232.7</v>
      </c>
      <c r="R20" s="6">
        <v>19.49</v>
      </c>
      <c r="S20" s="38">
        <v>1026</v>
      </c>
      <c r="T20" s="6">
        <v>1214</v>
      </c>
      <c r="U20" s="39">
        <v>57.44</v>
      </c>
      <c r="V20" s="6">
        <v>1322</v>
      </c>
      <c r="W20" s="39">
        <v>-22.41</v>
      </c>
      <c r="X20" s="6">
        <v>33</v>
      </c>
      <c r="Y20" s="37">
        <v>3.758</v>
      </c>
    </row>
    <row r="21" spans="1:25" ht="12.75">
      <c r="A21" s="6">
        <v>2012</v>
      </c>
      <c r="B21" s="11">
        <v>41200</v>
      </c>
      <c r="C21" s="6">
        <v>32.47</v>
      </c>
      <c r="D21" s="6">
        <v>1728</v>
      </c>
      <c r="E21" s="6">
        <v>17.63</v>
      </c>
      <c r="F21" s="6">
        <v>538</v>
      </c>
      <c r="G21" s="6">
        <v>24.78</v>
      </c>
      <c r="H21" s="39">
        <v>94.3</v>
      </c>
      <c r="I21" s="6">
        <v>551</v>
      </c>
      <c r="J21" s="6">
        <v>29.83</v>
      </c>
      <c r="K21" s="6">
        <v>1720</v>
      </c>
      <c r="L21" s="39">
        <v>62.36</v>
      </c>
      <c r="M21" s="6">
        <v>0</v>
      </c>
      <c r="N21" s="37">
        <v>1.263</v>
      </c>
      <c r="O21" s="41">
        <f>5.15*3.6</f>
        <v>18.540000000000003</v>
      </c>
      <c r="P21" s="6">
        <v>949</v>
      </c>
      <c r="Q21" s="38">
        <v>354.1</v>
      </c>
      <c r="R21" s="39">
        <v>23.26</v>
      </c>
      <c r="S21" s="38">
        <v>928</v>
      </c>
      <c r="T21" s="6">
        <v>1222</v>
      </c>
      <c r="U21" s="39">
        <v>77.9</v>
      </c>
      <c r="V21" s="6">
        <v>1324</v>
      </c>
      <c r="W21" s="39">
        <v>-24.58</v>
      </c>
      <c r="X21" s="6">
        <v>517</v>
      </c>
      <c r="Y21" s="37">
        <v>4.474</v>
      </c>
    </row>
    <row r="22" spans="1:27" ht="12.75">
      <c r="A22" s="6">
        <v>2012</v>
      </c>
      <c r="B22" s="11">
        <v>41201</v>
      </c>
      <c r="C22" s="39">
        <v>33.52</v>
      </c>
      <c r="D22" s="6">
        <v>1240</v>
      </c>
      <c r="E22" s="6">
        <v>19.84</v>
      </c>
      <c r="F22" s="6">
        <v>356</v>
      </c>
      <c r="G22" s="39">
        <v>25.7</v>
      </c>
      <c r="H22" s="39">
        <v>77.9</v>
      </c>
      <c r="I22" s="6">
        <v>350</v>
      </c>
      <c r="J22" s="6">
        <v>24.81</v>
      </c>
      <c r="K22" s="6">
        <v>1227</v>
      </c>
      <c r="L22" s="39">
        <v>54.39</v>
      </c>
      <c r="M22" s="6">
        <v>0</v>
      </c>
      <c r="N22" s="37">
        <v>2.184</v>
      </c>
      <c r="O22" s="41">
        <f>6.8*3.6</f>
        <v>24.48</v>
      </c>
      <c r="P22" s="6">
        <v>1242</v>
      </c>
      <c r="Q22" s="38">
        <v>225.7</v>
      </c>
      <c r="R22" s="6">
        <v>19.29</v>
      </c>
      <c r="S22" s="38">
        <v>1092</v>
      </c>
      <c r="T22" s="6">
        <v>1229</v>
      </c>
      <c r="U22" s="39">
        <v>74.5</v>
      </c>
      <c r="V22" s="6">
        <v>1244</v>
      </c>
      <c r="W22" s="6">
        <v>-22.22</v>
      </c>
      <c r="X22" s="6">
        <v>207</v>
      </c>
      <c r="Y22" s="37">
        <v>4.735</v>
      </c>
      <c r="AA22" s="29"/>
    </row>
    <row r="23" spans="1:25" ht="12.75">
      <c r="A23" s="6">
        <v>2012</v>
      </c>
      <c r="B23" s="11">
        <v>41202</v>
      </c>
      <c r="C23" s="6">
        <v>33.38</v>
      </c>
      <c r="D23" s="6">
        <v>1532</v>
      </c>
      <c r="E23" s="6">
        <v>19.32</v>
      </c>
      <c r="F23" s="6">
        <v>506</v>
      </c>
      <c r="G23" s="6">
        <v>26.27</v>
      </c>
      <c r="H23" s="39">
        <v>75.6</v>
      </c>
      <c r="I23" s="6">
        <v>501</v>
      </c>
      <c r="J23" s="6">
        <v>27.78</v>
      </c>
      <c r="K23" s="6">
        <v>1509</v>
      </c>
      <c r="L23" s="39">
        <v>50.83</v>
      </c>
      <c r="M23" s="6">
        <v>0</v>
      </c>
      <c r="N23" s="37">
        <v>2.35</v>
      </c>
      <c r="O23" s="41">
        <f>7.7*3.6</f>
        <v>27.720000000000002</v>
      </c>
      <c r="P23" s="6">
        <v>954</v>
      </c>
      <c r="Q23" s="38">
        <v>0</v>
      </c>
      <c r="R23" s="6">
        <v>21.79</v>
      </c>
      <c r="S23" s="38">
        <v>915</v>
      </c>
      <c r="T23" s="6">
        <v>1111</v>
      </c>
      <c r="U23" s="39">
        <v>67.82</v>
      </c>
      <c r="V23" s="6">
        <v>1349</v>
      </c>
      <c r="W23" s="6">
        <v>-23.03</v>
      </c>
      <c r="X23" s="6">
        <v>551</v>
      </c>
      <c r="Y23" s="37">
        <v>5.169</v>
      </c>
    </row>
    <row r="24" spans="1:25" ht="12.75">
      <c r="A24" s="6">
        <v>2012</v>
      </c>
      <c r="B24" s="11">
        <v>41203</v>
      </c>
      <c r="C24" s="6">
        <v>34.43</v>
      </c>
      <c r="D24" s="6">
        <v>1446</v>
      </c>
      <c r="E24" s="6">
        <v>19.92</v>
      </c>
      <c r="F24" s="6">
        <v>2352</v>
      </c>
      <c r="G24" s="6">
        <v>26.36</v>
      </c>
      <c r="H24" s="39">
        <v>91.2</v>
      </c>
      <c r="I24" s="6">
        <v>2329</v>
      </c>
      <c r="J24" s="6">
        <v>29.03</v>
      </c>
      <c r="K24" s="6">
        <v>1445</v>
      </c>
      <c r="L24" s="39">
        <v>57.65</v>
      </c>
      <c r="M24" s="38">
        <v>11</v>
      </c>
      <c r="N24" s="37">
        <v>2.11</v>
      </c>
      <c r="O24" s="41">
        <f>9.72*3.6</f>
        <v>34.992000000000004</v>
      </c>
      <c r="P24" s="6">
        <v>2143</v>
      </c>
      <c r="Q24" s="38">
        <v>246.7</v>
      </c>
      <c r="R24" s="39">
        <v>21.32</v>
      </c>
      <c r="S24" s="38">
        <v>804</v>
      </c>
      <c r="T24" s="6">
        <v>1252</v>
      </c>
      <c r="U24" s="39">
        <v>61.9</v>
      </c>
      <c r="V24" s="6">
        <v>1305</v>
      </c>
      <c r="W24" s="39">
        <v>-72.9</v>
      </c>
      <c r="X24" s="6">
        <v>2245</v>
      </c>
      <c r="Y24" s="37">
        <v>4.825</v>
      </c>
    </row>
    <row r="25" spans="1:25" ht="12.75">
      <c r="A25" s="6">
        <v>2012</v>
      </c>
      <c r="B25" s="11">
        <v>41204</v>
      </c>
      <c r="C25" s="39">
        <v>33.65</v>
      </c>
      <c r="D25" s="6">
        <v>1535</v>
      </c>
      <c r="E25" s="39">
        <v>18.81</v>
      </c>
      <c r="F25" s="6">
        <v>551</v>
      </c>
      <c r="G25" s="6">
        <v>26.16</v>
      </c>
      <c r="H25" s="39">
        <v>93.3</v>
      </c>
      <c r="I25" s="6">
        <v>628</v>
      </c>
      <c r="J25" s="39">
        <v>32.27</v>
      </c>
      <c r="K25" s="6">
        <v>1536</v>
      </c>
      <c r="L25" s="39">
        <v>63.71</v>
      </c>
      <c r="M25" s="6">
        <v>0.1</v>
      </c>
      <c r="N25" s="37">
        <v>1.854</v>
      </c>
      <c r="O25" s="41">
        <f>6.8*3.6</f>
        <v>24.48</v>
      </c>
      <c r="P25" s="6">
        <v>1520</v>
      </c>
      <c r="Q25" s="38">
        <v>277.3</v>
      </c>
      <c r="R25" s="39">
        <v>21.8</v>
      </c>
      <c r="S25" s="38">
        <v>832</v>
      </c>
      <c r="T25" s="6">
        <v>1427</v>
      </c>
      <c r="U25" s="6">
        <v>63.61</v>
      </c>
      <c r="V25" s="6">
        <v>1458</v>
      </c>
      <c r="W25" s="6">
        <v>-31.94</v>
      </c>
      <c r="X25" s="6">
        <v>0</v>
      </c>
      <c r="Y25" s="41">
        <v>4.7</v>
      </c>
    </row>
    <row r="26" spans="1:26" ht="12.75">
      <c r="A26" s="6">
        <v>2012</v>
      </c>
      <c r="B26" s="11">
        <v>41205</v>
      </c>
      <c r="C26" s="6">
        <v>33.93</v>
      </c>
      <c r="D26" s="6">
        <v>1608</v>
      </c>
      <c r="E26" s="39">
        <v>20.59</v>
      </c>
      <c r="F26" s="6">
        <v>2347</v>
      </c>
      <c r="G26" s="39">
        <v>25.15</v>
      </c>
      <c r="H26" s="39">
        <v>95.6</v>
      </c>
      <c r="I26" s="6">
        <v>2354</v>
      </c>
      <c r="J26" s="39">
        <v>37.48</v>
      </c>
      <c r="K26" s="6">
        <v>1552</v>
      </c>
      <c r="L26" s="39">
        <v>69.56</v>
      </c>
      <c r="M26" s="6">
        <v>37.8</v>
      </c>
      <c r="N26" s="37">
        <v>2.257</v>
      </c>
      <c r="O26" s="41">
        <f>16.62*3.6</f>
        <v>59.83200000000001</v>
      </c>
      <c r="P26" s="6">
        <v>1635</v>
      </c>
      <c r="Q26" s="38">
        <v>290.2</v>
      </c>
      <c r="R26" s="6">
        <v>11.63</v>
      </c>
      <c r="S26" s="38">
        <v>930</v>
      </c>
      <c r="T26" s="6">
        <v>1318</v>
      </c>
      <c r="U26" s="39">
        <v>50.93</v>
      </c>
      <c r="V26" s="6">
        <v>1413</v>
      </c>
      <c r="W26" s="39">
        <v>-69.99</v>
      </c>
      <c r="X26" s="6">
        <v>1723</v>
      </c>
      <c r="Y26" s="41">
        <v>3.005</v>
      </c>
      <c r="Z26" s="14"/>
    </row>
    <row r="27" spans="1:25" ht="12.75">
      <c r="A27" s="6">
        <v>2012</v>
      </c>
      <c r="B27" s="11">
        <v>41206</v>
      </c>
      <c r="C27" s="6">
        <v>31.29</v>
      </c>
      <c r="D27" s="6">
        <v>1633</v>
      </c>
      <c r="E27" s="6">
        <v>19.08</v>
      </c>
      <c r="F27" s="6">
        <v>518</v>
      </c>
      <c r="G27" s="39">
        <v>24.28</v>
      </c>
      <c r="H27" s="39">
        <v>95.9</v>
      </c>
      <c r="I27" s="6">
        <v>141</v>
      </c>
      <c r="J27" s="39">
        <v>42.56</v>
      </c>
      <c r="K27" s="6">
        <v>1749</v>
      </c>
      <c r="L27" s="39">
        <v>75.6</v>
      </c>
      <c r="M27" s="6">
        <v>15.2</v>
      </c>
      <c r="N27" s="37">
        <v>2.138</v>
      </c>
      <c r="O27" s="41">
        <f>7.77*3.6</f>
        <v>27.971999999999998</v>
      </c>
      <c r="P27" s="6">
        <v>400</v>
      </c>
      <c r="Q27" s="38">
        <v>8.34</v>
      </c>
      <c r="R27" s="36">
        <v>18.11</v>
      </c>
      <c r="S27" s="38">
        <v>914</v>
      </c>
      <c r="T27" s="6">
        <v>1420</v>
      </c>
      <c r="U27" s="39">
        <v>73.4</v>
      </c>
      <c r="V27" s="6">
        <v>1506</v>
      </c>
      <c r="W27" s="6">
        <v>-34.83</v>
      </c>
      <c r="X27" s="6">
        <v>102</v>
      </c>
      <c r="Y27" s="41">
        <v>3.312</v>
      </c>
    </row>
    <row r="28" spans="1:26" ht="12.75">
      <c r="A28" s="6">
        <v>2012</v>
      </c>
      <c r="B28" s="11">
        <v>41207</v>
      </c>
      <c r="C28" s="6">
        <v>34.87</v>
      </c>
      <c r="D28" s="6">
        <v>1644</v>
      </c>
      <c r="E28" s="6">
        <v>21.61</v>
      </c>
      <c r="F28" s="6">
        <v>629</v>
      </c>
      <c r="G28" s="39">
        <v>27.6</v>
      </c>
      <c r="H28" s="39">
        <v>90.9</v>
      </c>
      <c r="I28" s="6">
        <v>415</v>
      </c>
      <c r="J28" s="39">
        <v>34.91</v>
      </c>
      <c r="K28" s="6">
        <v>1644</v>
      </c>
      <c r="L28" s="39">
        <v>64.41</v>
      </c>
      <c r="M28" s="6">
        <v>0</v>
      </c>
      <c r="N28" s="37">
        <v>1.219</v>
      </c>
      <c r="O28" s="37">
        <f>7.4*3.6</f>
        <v>26.64</v>
      </c>
      <c r="P28" s="6">
        <v>2149</v>
      </c>
      <c r="Q28" s="45">
        <v>146.5</v>
      </c>
      <c r="R28" s="39">
        <v>22.83</v>
      </c>
      <c r="S28" s="38">
        <v>908</v>
      </c>
      <c r="T28" s="6">
        <v>1244</v>
      </c>
      <c r="U28" s="39">
        <v>85.6</v>
      </c>
      <c r="V28" s="6">
        <v>1401</v>
      </c>
      <c r="W28" s="39">
        <v>-18.67</v>
      </c>
      <c r="X28" s="6">
        <v>633</v>
      </c>
      <c r="Y28" s="37">
        <v>4.6</v>
      </c>
      <c r="Z28" s="29"/>
    </row>
    <row r="29" spans="1:26" ht="12.75">
      <c r="A29" s="6">
        <v>2012</v>
      </c>
      <c r="B29" s="11">
        <v>41208</v>
      </c>
      <c r="C29" s="6">
        <v>35.25</v>
      </c>
      <c r="D29" s="6">
        <v>1546</v>
      </c>
      <c r="E29" s="39">
        <v>22.2</v>
      </c>
      <c r="F29" s="6">
        <v>530</v>
      </c>
      <c r="G29" s="6">
        <v>28.26</v>
      </c>
      <c r="H29" s="39">
        <v>86.2</v>
      </c>
      <c r="I29" s="6">
        <v>49</v>
      </c>
      <c r="J29" s="39">
        <v>30.68</v>
      </c>
      <c r="K29" s="6">
        <v>1530</v>
      </c>
      <c r="L29" s="39">
        <v>58.27</v>
      </c>
      <c r="M29" s="6">
        <v>0</v>
      </c>
      <c r="N29" s="37">
        <v>1.732</v>
      </c>
      <c r="O29" s="41">
        <f>6.65*3.6</f>
        <v>23.94</v>
      </c>
      <c r="P29" s="6">
        <v>2356</v>
      </c>
      <c r="Q29" s="38">
        <v>130.5</v>
      </c>
      <c r="R29" s="6">
        <v>21.86</v>
      </c>
      <c r="S29" s="38">
        <v>801</v>
      </c>
      <c r="T29" s="6">
        <v>1309</v>
      </c>
      <c r="U29" s="39">
        <v>75.6</v>
      </c>
      <c r="V29" s="6">
        <v>1409</v>
      </c>
      <c r="W29" s="6">
        <v>-20.71</v>
      </c>
      <c r="X29" s="6">
        <v>609</v>
      </c>
      <c r="Y29" s="37">
        <v>4.715</v>
      </c>
      <c r="Z29" s="29"/>
    </row>
    <row r="30" spans="1:25" ht="12.75">
      <c r="A30" s="6">
        <v>2012</v>
      </c>
      <c r="B30" s="11">
        <v>41209</v>
      </c>
      <c r="C30" s="6">
        <v>35.22</v>
      </c>
      <c r="D30" s="6">
        <v>1631</v>
      </c>
      <c r="E30" s="6">
        <v>20.75</v>
      </c>
      <c r="F30" s="6">
        <v>657</v>
      </c>
      <c r="G30" s="6">
        <v>27.69</v>
      </c>
      <c r="H30" s="39">
        <v>89.2</v>
      </c>
      <c r="I30" s="6">
        <v>701</v>
      </c>
      <c r="J30" s="6">
        <v>25.14</v>
      </c>
      <c r="K30" s="6">
        <v>1651</v>
      </c>
      <c r="L30" s="39">
        <v>58.52</v>
      </c>
      <c r="M30" s="6">
        <v>0</v>
      </c>
      <c r="N30" s="41">
        <v>2.41</v>
      </c>
      <c r="O30" s="41">
        <f>10.62*3.6</f>
        <v>38.232</v>
      </c>
      <c r="P30" s="6">
        <v>251</v>
      </c>
      <c r="Q30" s="38">
        <v>171.8</v>
      </c>
      <c r="R30" s="6">
        <v>19.94</v>
      </c>
      <c r="S30" s="38">
        <v>815</v>
      </c>
      <c r="T30" s="6">
        <v>1131</v>
      </c>
      <c r="U30" s="39">
        <v>71.9</v>
      </c>
      <c r="V30" s="6">
        <v>1409</v>
      </c>
      <c r="W30" s="39">
        <v>-24.23</v>
      </c>
      <c r="X30" s="6">
        <v>341</v>
      </c>
      <c r="Y30" s="37">
        <v>4.349</v>
      </c>
    </row>
    <row r="31" spans="1:25" ht="12.75">
      <c r="A31" s="6">
        <v>2012</v>
      </c>
      <c r="B31" s="11">
        <v>41210</v>
      </c>
      <c r="C31" s="6">
        <v>36.73</v>
      </c>
      <c r="D31" s="6">
        <v>1611</v>
      </c>
      <c r="E31" s="6">
        <v>23.06</v>
      </c>
      <c r="F31" s="6">
        <v>610</v>
      </c>
      <c r="G31" s="39">
        <v>29.67</v>
      </c>
      <c r="H31" s="39">
        <v>75.5</v>
      </c>
      <c r="I31" s="6">
        <v>608</v>
      </c>
      <c r="J31" s="39">
        <v>20.26</v>
      </c>
      <c r="K31" s="6">
        <v>1731</v>
      </c>
      <c r="L31" s="6">
        <v>47.16</v>
      </c>
      <c r="M31" s="6">
        <v>0</v>
      </c>
      <c r="N31" s="6">
        <v>1.834</v>
      </c>
      <c r="O31" s="41">
        <f>8.3*3.6</f>
        <v>29.880000000000003</v>
      </c>
      <c r="P31" s="6">
        <v>2245</v>
      </c>
      <c r="Q31" s="38">
        <v>85.9</v>
      </c>
      <c r="R31" s="6">
        <v>20.57</v>
      </c>
      <c r="S31" s="38">
        <v>780</v>
      </c>
      <c r="T31" s="6">
        <v>1209</v>
      </c>
      <c r="U31" s="39">
        <v>65.51</v>
      </c>
      <c r="V31" s="6">
        <v>1219</v>
      </c>
      <c r="W31" s="39">
        <v>-21.2</v>
      </c>
      <c r="X31" s="6">
        <v>2353</v>
      </c>
      <c r="Y31" s="37">
        <v>5.005</v>
      </c>
    </row>
    <row r="32" spans="1:25" ht="12.75">
      <c r="A32" s="6">
        <v>2012</v>
      </c>
      <c r="B32" s="11">
        <v>41211</v>
      </c>
      <c r="C32" s="39">
        <v>37.27</v>
      </c>
      <c r="D32" s="6">
        <v>1526</v>
      </c>
      <c r="E32" s="6">
        <v>20.34</v>
      </c>
      <c r="F32" s="6">
        <v>614</v>
      </c>
      <c r="G32" s="39">
        <v>28.53</v>
      </c>
      <c r="H32" s="39">
        <v>79.7</v>
      </c>
      <c r="I32" s="6">
        <v>614</v>
      </c>
      <c r="J32" s="39">
        <v>17.16</v>
      </c>
      <c r="K32" s="6">
        <v>1454</v>
      </c>
      <c r="L32" s="39">
        <v>50.92</v>
      </c>
      <c r="M32" s="6">
        <v>0</v>
      </c>
      <c r="N32" s="37">
        <v>1.804</v>
      </c>
      <c r="O32" s="41">
        <f>7.92*3.6</f>
        <v>28.512</v>
      </c>
      <c r="P32" s="6">
        <v>7</v>
      </c>
      <c r="Q32" s="38">
        <v>97.6</v>
      </c>
      <c r="R32" s="39">
        <v>21.29</v>
      </c>
      <c r="S32" s="38">
        <v>782</v>
      </c>
      <c r="T32" s="6">
        <v>1305</v>
      </c>
      <c r="U32" s="39">
        <v>75.2</v>
      </c>
      <c r="V32" s="6">
        <v>1405</v>
      </c>
      <c r="W32" s="39">
        <v>-25.19</v>
      </c>
      <c r="X32" s="6">
        <v>631</v>
      </c>
      <c r="Y32" s="37">
        <v>4.774</v>
      </c>
    </row>
    <row r="33" spans="1:25" ht="12.75">
      <c r="A33" s="6">
        <v>2012</v>
      </c>
      <c r="B33" s="11">
        <v>41212</v>
      </c>
      <c r="C33" s="39">
        <v>37.53</v>
      </c>
      <c r="D33" s="6">
        <v>1607</v>
      </c>
      <c r="E33" s="6">
        <v>23.28</v>
      </c>
      <c r="F33" s="6">
        <v>716</v>
      </c>
      <c r="G33" s="39">
        <v>30.18</v>
      </c>
      <c r="H33" s="39">
        <v>69.64</v>
      </c>
      <c r="I33" s="6">
        <v>738</v>
      </c>
      <c r="J33" s="6">
        <v>17.82</v>
      </c>
      <c r="K33" s="6">
        <v>1738</v>
      </c>
      <c r="L33" s="39">
        <v>43.48</v>
      </c>
      <c r="M33" s="40">
        <v>0</v>
      </c>
      <c r="N33" s="37">
        <v>1.371</v>
      </c>
      <c r="O33" s="41">
        <f>6.125*3.6</f>
        <v>22.05</v>
      </c>
      <c r="P33" s="6">
        <v>1631</v>
      </c>
      <c r="Q33" s="38">
        <v>284.7</v>
      </c>
      <c r="R33" s="39">
        <v>23.4</v>
      </c>
      <c r="S33" s="38">
        <v>779</v>
      </c>
      <c r="T33" s="6">
        <v>1253</v>
      </c>
      <c r="U33" s="39">
        <v>74.1</v>
      </c>
      <c r="V33" s="6">
        <v>1337</v>
      </c>
      <c r="W33" s="39">
        <v>-21.89</v>
      </c>
      <c r="X33" s="6">
        <v>358</v>
      </c>
      <c r="Y33" s="37">
        <v>5.627</v>
      </c>
    </row>
    <row r="34" spans="1:25" ht="12.75">
      <c r="A34" s="6">
        <v>2012</v>
      </c>
      <c r="B34" s="11">
        <v>41213</v>
      </c>
      <c r="C34" s="6">
        <v>37.81</v>
      </c>
      <c r="D34" s="6">
        <v>1610</v>
      </c>
      <c r="E34" s="6">
        <v>21.76</v>
      </c>
      <c r="F34" s="6">
        <v>603</v>
      </c>
      <c r="G34" s="39">
        <v>30.12</v>
      </c>
      <c r="H34" s="39">
        <v>75.2</v>
      </c>
      <c r="I34" s="6">
        <v>601</v>
      </c>
      <c r="J34" s="6">
        <v>21.18</v>
      </c>
      <c r="K34" s="6">
        <v>1549</v>
      </c>
      <c r="L34" s="39">
        <v>44.3</v>
      </c>
      <c r="M34" s="6">
        <v>0</v>
      </c>
      <c r="N34" s="37">
        <v>1.265</v>
      </c>
      <c r="O34" s="41">
        <f>5.825*3.6</f>
        <v>20.970000000000002</v>
      </c>
      <c r="P34" s="6">
        <v>1643</v>
      </c>
      <c r="Q34" s="38">
        <v>157.2</v>
      </c>
      <c r="R34" s="39">
        <v>22.5</v>
      </c>
      <c r="S34" s="38">
        <v>744</v>
      </c>
      <c r="T34" s="6">
        <v>1331</v>
      </c>
      <c r="U34" s="39">
        <v>72.3</v>
      </c>
      <c r="V34" s="6">
        <v>1332</v>
      </c>
      <c r="W34" s="39">
        <v>-22.6</v>
      </c>
      <c r="X34" s="6">
        <v>356</v>
      </c>
      <c r="Y34" s="37">
        <v>5.361</v>
      </c>
    </row>
    <row r="35" spans="3:25" ht="12.75">
      <c r="C35" s="42">
        <f>AVERAGE(C4:C34)</f>
        <v>33.42161290322581</v>
      </c>
      <c r="D35" s="35"/>
      <c r="E35" s="42">
        <f>AVERAGE(E4:E34)</f>
        <v>19.492258064516125</v>
      </c>
      <c r="F35" s="35"/>
      <c r="G35" s="42">
        <f>AVERAGE(G4:G34)</f>
        <v>25.982258064516124</v>
      </c>
      <c r="H35" s="42">
        <f>AVERAGE(H4:H34)</f>
        <v>80.81290322580644</v>
      </c>
      <c r="I35" s="35"/>
      <c r="J35" s="42">
        <f>AVERAGE(J4:J34)</f>
        <v>28.265161290322574</v>
      </c>
      <c r="K35" s="35"/>
      <c r="L35" s="42">
        <f>AVERAGE(L4:L34)</f>
        <v>54.71096774193549</v>
      </c>
      <c r="M35" s="43">
        <f>SUM(M4:M34)</f>
        <v>83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3">
        <f>SUM(Y4:Y34)</f>
        <v>141.51199999999997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  <headerFooter alignWithMargins="0">
    <oddHeader>&amp;C&amp;"Arial,Negrito"DADOS METEOROLÓGICOS - ESTAÇÃO EXPERIMENTAL DE CITRICULTURA DE BEBEDOURO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O34" sqref="O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28125" style="0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41214</v>
      </c>
      <c r="C4" s="6">
        <v>34.02</v>
      </c>
      <c r="D4" s="6">
        <v>1454</v>
      </c>
      <c r="E4" s="39">
        <v>19.95</v>
      </c>
      <c r="F4" s="6">
        <v>647</v>
      </c>
      <c r="G4" s="6">
        <v>24.74</v>
      </c>
      <c r="H4" s="39">
        <v>95.1</v>
      </c>
      <c r="I4" s="6">
        <v>2344</v>
      </c>
      <c r="J4" s="6">
        <v>33.92</v>
      </c>
      <c r="K4" s="6">
        <v>1455</v>
      </c>
      <c r="L4" s="39">
        <v>71</v>
      </c>
      <c r="M4" s="6">
        <v>16.5</v>
      </c>
      <c r="N4" s="37">
        <v>3.202</v>
      </c>
      <c r="O4" s="41">
        <f>16.47*3.6</f>
        <v>59.291999999999994</v>
      </c>
      <c r="P4" s="6">
        <v>1628</v>
      </c>
      <c r="Q4" s="38">
        <v>172.6</v>
      </c>
      <c r="R4" s="39">
        <v>16.35</v>
      </c>
      <c r="S4" s="38">
        <v>790</v>
      </c>
      <c r="T4" s="6">
        <v>1348</v>
      </c>
      <c r="U4" s="39">
        <v>57.06</v>
      </c>
      <c r="V4" s="6">
        <v>1320</v>
      </c>
      <c r="W4" s="6">
        <v>-55.99</v>
      </c>
      <c r="X4" s="6">
        <v>2136</v>
      </c>
      <c r="Y4" s="37">
        <v>3.866</v>
      </c>
    </row>
    <row r="5" spans="1:25" ht="12.75">
      <c r="A5" s="6">
        <v>2012</v>
      </c>
      <c r="B5" s="11">
        <v>41215</v>
      </c>
      <c r="C5" s="39">
        <v>30.68</v>
      </c>
      <c r="D5" s="6">
        <v>1533</v>
      </c>
      <c r="E5" s="39">
        <v>19.9</v>
      </c>
      <c r="F5" s="6">
        <v>602</v>
      </c>
      <c r="G5" s="6">
        <v>24.44</v>
      </c>
      <c r="H5" s="39">
        <v>95.6</v>
      </c>
      <c r="I5" s="6">
        <v>18</v>
      </c>
      <c r="J5" s="6">
        <v>45.73</v>
      </c>
      <c r="K5" s="6">
        <v>1533</v>
      </c>
      <c r="L5" s="39">
        <v>75.5</v>
      </c>
      <c r="M5" s="6">
        <v>0</v>
      </c>
      <c r="N5" s="37">
        <v>1.649</v>
      </c>
      <c r="O5" s="41">
        <f>6.35*3.6</f>
        <v>22.86</v>
      </c>
      <c r="P5" s="6">
        <v>2349</v>
      </c>
      <c r="Q5" s="38">
        <v>120.7</v>
      </c>
      <c r="R5" s="39">
        <v>19.4</v>
      </c>
      <c r="S5" s="38">
        <v>1038</v>
      </c>
      <c r="T5" s="6">
        <v>1208</v>
      </c>
      <c r="U5" s="39">
        <v>74.6</v>
      </c>
      <c r="V5" s="6">
        <v>1400</v>
      </c>
      <c r="W5" s="39">
        <v>-27.46</v>
      </c>
      <c r="X5" s="6">
        <v>25</v>
      </c>
      <c r="Y5" s="37">
        <v>3.624</v>
      </c>
    </row>
    <row r="6" spans="1:25" ht="12.75">
      <c r="A6" s="6">
        <v>2012</v>
      </c>
      <c r="B6" s="11">
        <v>41216</v>
      </c>
      <c r="C6" s="39">
        <v>29.79</v>
      </c>
      <c r="D6" s="6">
        <v>1319</v>
      </c>
      <c r="E6" s="39">
        <v>18.63</v>
      </c>
      <c r="F6" s="6">
        <v>1604</v>
      </c>
      <c r="G6" s="6">
        <v>22.23</v>
      </c>
      <c r="H6" s="39">
        <v>95.7</v>
      </c>
      <c r="I6" s="6">
        <v>2122</v>
      </c>
      <c r="J6" s="6">
        <v>50.81</v>
      </c>
      <c r="K6" s="6">
        <v>1319</v>
      </c>
      <c r="L6" s="39">
        <v>83.1</v>
      </c>
      <c r="M6" s="6">
        <v>81.7</v>
      </c>
      <c r="N6" s="37">
        <v>2.067</v>
      </c>
      <c r="O6" s="41">
        <f>16.92*3.6</f>
        <v>60.912000000000006</v>
      </c>
      <c r="P6" s="6">
        <v>1544</v>
      </c>
      <c r="Q6" s="38">
        <v>225.4</v>
      </c>
      <c r="R6" s="6">
        <v>15.49</v>
      </c>
      <c r="S6" s="38">
        <v>930</v>
      </c>
      <c r="T6" s="6">
        <v>1311</v>
      </c>
      <c r="U6" s="39">
        <v>66.43</v>
      </c>
      <c r="V6" s="6">
        <v>1258</v>
      </c>
      <c r="W6" s="39">
        <v>-69.99</v>
      </c>
      <c r="X6" s="6">
        <v>1545</v>
      </c>
      <c r="Y6" s="37">
        <v>2.939</v>
      </c>
    </row>
    <row r="7" spans="1:25" ht="12.75">
      <c r="A7" s="6">
        <v>2012</v>
      </c>
      <c r="B7" s="11">
        <v>41217</v>
      </c>
      <c r="C7" s="39">
        <v>30.19</v>
      </c>
      <c r="D7" s="6">
        <v>1601</v>
      </c>
      <c r="E7" s="39">
        <v>18</v>
      </c>
      <c r="F7" s="6">
        <v>624</v>
      </c>
      <c r="G7" s="39">
        <v>23.88</v>
      </c>
      <c r="H7" s="39">
        <v>95.8</v>
      </c>
      <c r="I7" s="6">
        <v>755</v>
      </c>
      <c r="J7" s="6">
        <v>45.33</v>
      </c>
      <c r="K7" s="6">
        <v>1605</v>
      </c>
      <c r="L7" s="39">
        <v>74.6</v>
      </c>
      <c r="M7" s="6">
        <v>0.1</v>
      </c>
      <c r="N7" s="37">
        <v>1.173</v>
      </c>
      <c r="O7" s="41">
        <f>5.075*3.6</f>
        <v>18.27</v>
      </c>
      <c r="P7" s="6">
        <v>1642</v>
      </c>
      <c r="Q7" s="38">
        <v>178.7</v>
      </c>
      <c r="R7" s="6">
        <v>22.88</v>
      </c>
      <c r="S7" s="38">
        <v>916</v>
      </c>
      <c r="T7" s="6">
        <v>1311</v>
      </c>
      <c r="U7" s="39">
        <v>78</v>
      </c>
      <c r="V7" s="6">
        <v>14.07</v>
      </c>
      <c r="W7" s="6">
        <v>-25.81</v>
      </c>
      <c r="X7" s="6">
        <v>406</v>
      </c>
      <c r="Y7" s="37">
        <v>4.28</v>
      </c>
    </row>
    <row r="8" spans="1:25" ht="12.75">
      <c r="A8" s="6">
        <v>2012</v>
      </c>
      <c r="B8" s="11">
        <v>41218</v>
      </c>
      <c r="C8" s="6">
        <v>32.19</v>
      </c>
      <c r="D8" s="6">
        <v>1609</v>
      </c>
      <c r="E8" s="39">
        <v>19.5</v>
      </c>
      <c r="F8" s="6">
        <v>645</v>
      </c>
      <c r="G8" s="6">
        <v>25.65</v>
      </c>
      <c r="H8" s="39">
        <v>89.7</v>
      </c>
      <c r="I8" s="6">
        <v>434</v>
      </c>
      <c r="J8" s="6">
        <v>25.27</v>
      </c>
      <c r="K8" s="6">
        <v>1709</v>
      </c>
      <c r="L8" s="39">
        <v>59.37</v>
      </c>
      <c r="M8" s="6">
        <v>0</v>
      </c>
      <c r="N8" s="37">
        <v>2.515</v>
      </c>
      <c r="O8" s="37">
        <f>8.15*3.6</f>
        <v>29.340000000000003</v>
      </c>
      <c r="P8" s="6">
        <v>1453</v>
      </c>
      <c r="Q8" s="38">
        <v>171.4</v>
      </c>
      <c r="R8" s="39">
        <v>25.34</v>
      </c>
      <c r="S8" s="38">
        <v>901</v>
      </c>
      <c r="T8" s="6">
        <v>1327</v>
      </c>
      <c r="U8" s="39">
        <v>77.1</v>
      </c>
      <c r="V8" s="6">
        <v>1258</v>
      </c>
      <c r="W8" s="6">
        <v>-26.03</v>
      </c>
      <c r="X8" s="6">
        <v>427</v>
      </c>
      <c r="Y8" s="37">
        <v>5.586</v>
      </c>
    </row>
    <row r="9" spans="1:25" ht="12.75">
      <c r="A9" s="6">
        <v>2012</v>
      </c>
      <c r="B9" s="11">
        <v>41219</v>
      </c>
      <c r="C9" s="6">
        <v>32.16</v>
      </c>
      <c r="D9" s="6">
        <v>1659</v>
      </c>
      <c r="E9" s="6">
        <v>19.17</v>
      </c>
      <c r="F9" s="6">
        <v>648</v>
      </c>
      <c r="G9" s="6">
        <v>25.47</v>
      </c>
      <c r="H9" s="39">
        <v>84</v>
      </c>
      <c r="I9" s="6">
        <v>646</v>
      </c>
      <c r="J9" s="39">
        <v>27.65</v>
      </c>
      <c r="K9" s="6">
        <v>1701</v>
      </c>
      <c r="L9" s="39">
        <v>57.54</v>
      </c>
      <c r="M9" s="6">
        <v>0</v>
      </c>
      <c r="N9" s="37">
        <v>2.062</v>
      </c>
      <c r="O9" s="41">
        <f>6.05*3.6</f>
        <v>21.78</v>
      </c>
      <c r="P9" s="6">
        <v>31</v>
      </c>
      <c r="Q9" s="38">
        <v>97.9</v>
      </c>
      <c r="R9" s="36">
        <v>24.47</v>
      </c>
      <c r="S9" s="38">
        <v>892</v>
      </c>
      <c r="T9" s="6">
        <v>1336</v>
      </c>
      <c r="U9" s="39">
        <v>77.7</v>
      </c>
      <c r="V9" s="6">
        <v>1404</v>
      </c>
      <c r="W9" s="6">
        <v>-25.85</v>
      </c>
      <c r="X9" s="6">
        <v>422</v>
      </c>
      <c r="Y9" s="41">
        <v>5.081</v>
      </c>
    </row>
    <row r="10" spans="1:25" ht="12.75">
      <c r="A10" s="6">
        <v>2012</v>
      </c>
      <c r="B10" s="11">
        <v>41220</v>
      </c>
      <c r="C10" s="6">
        <v>32.61</v>
      </c>
      <c r="D10" s="6">
        <v>1742</v>
      </c>
      <c r="E10" s="6">
        <v>18.95</v>
      </c>
      <c r="F10" s="6">
        <v>644</v>
      </c>
      <c r="G10" s="39">
        <v>24.89</v>
      </c>
      <c r="H10" s="39">
        <v>87.1</v>
      </c>
      <c r="I10" s="6">
        <v>456</v>
      </c>
      <c r="J10" s="6">
        <v>34.64</v>
      </c>
      <c r="K10" s="6">
        <v>1713</v>
      </c>
      <c r="L10" s="39">
        <v>64.95</v>
      </c>
      <c r="M10" s="6">
        <v>4.1</v>
      </c>
      <c r="N10" s="37">
        <v>1.69</v>
      </c>
      <c r="O10" s="41">
        <f>11.6*3.6</f>
        <v>41.76</v>
      </c>
      <c r="P10" s="6">
        <v>1925</v>
      </c>
      <c r="Q10" s="38">
        <v>40.95</v>
      </c>
      <c r="R10" s="6">
        <v>25.23</v>
      </c>
      <c r="S10" s="38">
        <v>847</v>
      </c>
      <c r="T10" s="6">
        <v>1313</v>
      </c>
      <c r="U10" s="39">
        <v>67.34</v>
      </c>
      <c r="V10" s="6">
        <v>1436</v>
      </c>
      <c r="W10" s="6">
        <v>-44.84</v>
      </c>
      <c r="X10" s="6">
        <v>1942</v>
      </c>
      <c r="Y10" s="37">
        <v>5.029</v>
      </c>
    </row>
    <row r="11" spans="1:25" ht="12.75">
      <c r="A11" s="6">
        <v>2012</v>
      </c>
      <c r="B11" s="11">
        <v>41221</v>
      </c>
      <c r="C11" s="6">
        <v>24.93</v>
      </c>
      <c r="D11" s="6">
        <v>1512</v>
      </c>
      <c r="E11" s="6">
        <v>20.46</v>
      </c>
      <c r="F11" s="6">
        <v>2144</v>
      </c>
      <c r="G11" s="6">
        <v>22.22</v>
      </c>
      <c r="H11" s="39">
        <v>94.4</v>
      </c>
      <c r="I11" s="6">
        <v>2154</v>
      </c>
      <c r="J11" s="39">
        <v>71.8</v>
      </c>
      <c r="K11" s="6">
        <v>1106</v>
      </c>
      <c r="L11" s="39">
        <v>85.1</v>
      </c>
      <c r="M11" s="38">
        <v>10.9</v>
      </c>
      <c r="N11" s="37">
        <v>1.69</v>
      </c>
      <c r="O11" s="41">
        <f>3.6*5</f>
        <v>18</v>
      </c>
      <c r="P11" s="6">
        <v>2229</v>
      </c>
      <c r="Q11" s="38">
        <v>67.58</v>
      </c>
      <c r="R11" s="6">
        <v>8.79</v>
      </c>
      <c r="S11" s="38">
        <v>430.1</v>
      </c>
      <c r="T11" s="6">
        <v>1504</v>
      </c>
      <c r="U11" s="39">
        <v>22.23</v>
      </c>
      <c r="V11" s="6">
        <v>1525</v>
      </c>
      <c r="W11" s="6">
        <v>-26.25</v>
      </c>
      <c r="X11" s="6">
        <v>56</v>
      </c>
      <c r="Y11" s="37">
        <v>1.591</v>
      </c>
    </row>
    <row r="12" spans="1:25" ht="12.75">
      <c r="A12" s="6">
        <v>2012</v>
      </c>
      <c r="B12" s="11">
        <v>41222</v>
      </c>
      <c r="C12" s="6">
        <v>23.18</v>
      </c>
      <c r="D12" s="6">
        <v>1643</v>
      </c>
      <c r="E12" s="6">
        <v>19.72</v>
      </c>
      <c r="F12" s="6">
        <v>1218</v>
      </c>
      <c r="G12" s="39">
        <v>21.3</v>
      </c>
      <c r="H12" s="39">
        <v>96.2</v>
      </c>
      <c r="I12" s="6">
        <v>801</v>
      </c>
      <c r="J12" s="39">
        <v>83.1</v>
      </c>
      <c r="K12" s="6">
        <v>1646</v>
      </c>
      <c r="L12" s="39">
        <v>92.3</v>
      </c>
      <c r="M12" s="6">
        <v>48.7</v>
      </c>
      <c r="N12" s="37">
        <v>1.736</v>
      </c>
      <c r="O12" s="41">
        <f>8.9*3.6</f>
        <v>32.04</v>
      </c>
      <c r="P12" s="6">
        <v>1205</v>
      </c>
      <c r="Q12" s="38">
        <v>229.2</v>
      </c>
      <c r="R12" s="6">
        <v>5.69</v>
      </c>
      <c r="S12" s="38">
        <v>709</v>
      </c>
      <c r="T12" s="6">
        <v>1556</v>
      </c>
      <c r="U12" s="39">
        <v>21.89</v>
      </c>
      <c r="V12" s="6">
        <v>1619</v>
      </c>
      <c r="W12" s="39">
        <v>-55.42</v>
      </c>
      <c r="X12" s="6">
        <v>1222</v>
      </c>
      <c r="Y12" s="37">
        <v>0.874</v>
      </c>
    </row>
    <row r="13" spans="1:25" ht="12.75">
      <c r="A13" s="6">
        <v>2012</v>
      </c>
      <c r="B13" s="11">
        <v>41223</v>
      </c>
      <c r="C13" s="39">
        <v>30.24</v>
      </c>
      <c r="D13" s="6">
        <v>1610</v>
      </c>
      <c r="E13" s="39">
        <v>19.03</v>
      </c>
      <c r="F13" s="6">
        <v>639</v>
      </c>
      <c r="G13" s="39">
        <v>23.58</v>
      </c>
      <c r="H13" s="39">
        <v>95.9</v>
      </c>
      <c r="I13" s="6">
        <v>214</v>
      </c>
      <c r="J13" s="39">
        <v>44.61</v>
      </c>
      <c r="K13" s="6">
        <v>1624</v>
      </c>
      <c r="L13" s="39">
        <v>78.2</v>
      </c>
      <c r="M13" s="6">
        <v>0</v>
      </c>
      <c r="N13" s="37">
        <v>1.928</v>
      </c>
      <c r="O13" s="41">
        <f>6.5*3.6</f>
        <v>23.400000000000002</v>
      </c>
      <c r="P13" s="6">
        <v>1522</v>
      </c>
      <c r="Q13" s="38">
        <v>310.6</v>
      </c>
      <c r="R13" s="38">
        <v>20.29</v>
      </c>
      <c r="S13" s="38">
        <v>1064</v>
      </c>
      <c r="T13" s="6">
        <v>1349</v>
      </c>
      <c r="U13" s="39">
        <v>68.35</v>
      </c>
      <c r="V13" s="6">
        <v>1355</v>
      </c>
      <c r="W13" s="6">
        <v>-21.28</v>
      </c>
      <c r="X13" s="6">
        <v>649</v>
      </c>
      <c r="Y13" s="37">
        <v>3.828</v>
      </c>
    </row>
    <row r="14" spans="1:26" ht="12.75">
      <c r="A14" s="6">
        <v>2012</v>
      </c>
      <c r="B14" s="11">
        <v>41224</v>
      </c>
      <c r="C14" s="6">
        <v>31.43</v>
      </c>
      <c r="D14" s="6">
        <v>1742</v>
      </c>
      <c r="E14" s="39">
        <v>19.21</v>
      </c>
      <c r="F14" s="6">
        <v>635</v>
      </c>
      <c r="G14" s="6">
        <v>24.64</v>
      </c>
      <c r="H14" s="39">
        <v>96.4</v>
      </c>
      <c r="I14" s="6">
        <v>726</v>
      </c>
      <c r="J14" s="6">
        <v>42.96</v>
      </c>
      <c r="K14" s="6">
        <v>1838</v>
      </c>
      <c r="L14" s="39">
        <v>75.6</v>
      </c>
      <c r="M14" s="6">
        <v>2.5</v>
      </c>
      <c r="N14" s="37">
        <v>1.899</v>
      </c>
      <c r="O14" s="41">
        <f>6.95*3.6</f>
        <v>25.02</v>
      </c>
      <c r="P14" s="6">
        <v>940</v>
      </c>
      <c r="Q14" s="38">
        <v>0.187</v>
      </c>
      <c r="R14" s="38">
        <v>22.48</v>
      </c>
      <c r="S14" s="38">
        <v>1024</v>
      </c>
      <c r="T14" s="6">
        <v>1306</v>
      </c>
      <c r="U14" s="39">
        <v>66.4</v>
      </c>
      <c r="V14" s="6">
        <v>1322</v>
      </c>
      <c r="W14" s="39">
        <v>-22.34</v>
      </c>
      <c r="X14" s="6">
        <v>644</v>
      </c>
      <c r="Y14" s="41">
        <v>4.066</v>
      </c>
      <c r="Z14" s="13"/>
    </row>
    <row r="15" spans="1:25" ht="12.75">
      <c r="A15" s="6">
        <v>2012</v>
      </c>
      <c r="B15" s="11">
        <v>41225</v>
      </c>
      <c r="C15" s="6">
        <v>31.46</v>
      </c>
      <c r="D15" s="6">
        <v>1735</v>
      </c>
      <c r="E15" s="6">
        <v>21.14</v>
      </c>
      <c r="F15" s="6">
        <v>334</v>
      </c>
      <c r="G15" s="39">
        <v>25.82</v>
      </c>
      <c r="H15" s="39">
        <v>92.9</v>
      </c>
      <c r="I15" s="6">
        <v>538</v>
      </c>
      <c r="J15" s="6">
        <v>45.27</v>
      </c>
      <c r="K15" s="6">
        <v>1741</v>
      </c>
      <c r="L15" s="39">
        <v>71.5</v>
      </c>
      <c r="M15" s="6">
        <v>3.6</v>
      </c>
      <c r="N15" s="37">
        <v>1.466</v>
      </c>
      <c r="O15" s="41">
        <f>6.425*3.6</f>
        <v>23.13</v>
      </c>
      <c r="P15" s="6">
        <v>914</v>
      </c>
      <c r="Q15" s="38">
        <v>15.09</v>
      </c>
      <c r="R15" s="38">
        <v>20.25</v>
      </c>
      <c r="S15" s="38">
        <v>1073</v>
      </c>
      <c r="T15" s="6">
        <v>1322</v>
      </c>
      <c r="U15" s="39">
        <v>73.2</v>
      </c>
      <c r="V15" s="6">
        <v>1257</v>
      </c>
      <c r="W15" s="39">
        <v>-31.14</v>
      </c>
      <c r="X15" s="6">
        <v>125</v>
      </c>
      <c r="Y15" s="41">
        <v>3.75</v>
      </c>
    </row>
    <row r="16" spans="1:25" ht="12.75">
      <c r="A16" s="6">
        <v>2012</v>
      </c>
      <c r="B16" s="11">
        <v>41226</v>
      </c>
      <c r="C16" s="39">
        <v>29</v>
      </c>
      <c r="D16" s="6">
        <v>1237</v>
      </c>
      <c r="E16" s="6">
        <v>19.92</v>
      </c>
      <c r="F16" s="6">
        <v>2356</v>
      </c>
      <c r="G16" s="6">
        <v>22.92</v>
      </c>
      <c r="H16" s="39">
        <v>93.9</v>
      </c>
      <c r="I16" s="6">
        <v>1037</v>
      </c>
      <c r="J16" s="6">
        <v>60.38</v>
      </c>
      <c r="K16" s="6">
        <v>1234</v>
      </c>
      <c r="L16" s="39">
        <v>87.1</v>
      </c>
      <c r="M16" s="6">
        <v>33.6</v>
      </c>
      <c r="N16" s="37">
        <v>1.992</v>
      </c>
      <c r="O16" s="41">
        <f>8.15*3.6</f>
        <v>29.340000000000003</v>
      </c>
      <c r="P16" s="6">
        <v>1415</v>
      </c>
      <c r="Q16" s="38">
        <v>187.8</v>
      </c>
      <c r="R16" s="6">
        <v>7.59</v>
      </c>
      <c r="S16" s="38">
        <v>1148</v>
      </c>
      <c r="T16" s="6">
        <v>1234</v>
      </c>
      <c r="U16" s="39">
        <v>47.35</v>
      </c>
      <c r="V16" s="6">
        <v>1150</v>
      </c>
      <c r="W16" s="39">
        <v>-71.2</v>
      </c>
      <c r="X16" s="6">
        <v>943</v>
      </c>
      <c r="Y16" s="37">
        <v>1.447</v>
      </c>
    </row>
    <row r="17" spans="1:25" ht="12.75">
      <c r="A17" s="6">
        <v>2012</v>
      </c>
      <c r="B17" s="11">
        <v>41227</v>
      </c>
      <c r="C17" s="39">
        <v>27.96</v>
      </c>
      <c r="D17" s="6">
        <v>1744</v>
      </c>
      <c r="E17" s="6">
        <v>16.78</v>
      </c>
      <c r="F17" s="6">
        <v>502</v>
      </c>
      <c r="G17" s="6">
        <v>21.91</v>
      </c>
      <c r="H17" s="39">
        <v>88.8</v>
      </c>
      <c r="I17" s="6">
        <v>503</v>
      </c>
      <c r="J17" s="6">
        <v>53.58</v>
      </c>
      <c r="K17" s="6">
        <v>1707</v>
      </c>
      <c r="L17" s="39">
        <v>74.5</v>
      </c>
      <c r="M17" s="6">
        <v>0</v>
      </c>
      <c r="N17" s="37">
        <v>3.051</v>
      </c>
      <c r="O17" s="41">
        <f>7.17*3.6</f>
        <v>25.812</v>
      </c>
      <c r="P17" s="6">
        <v>2154</v>
      </c>
      <c r="Q17" s="38">
        <v>113.8</v>
      </c>
      <c r="R17" s="6">
        <v>21.71</v>
      </c>
      <c r="S17" s="38">
        <v>1068</v>
      </c>
      <c r="T17" s="6">
        <v>1317</v>
      </c>
      <c r="U17" s="39">
        <v>72</v>
      </c>
      <c r="V17" s="6">
        <v>1302</v>
      </c>
      <c r="W17" s="39">
        <v>-32.41</v>
      </c>
      <c r="X17" s="6">
        <v>424</v>
      </c>
      <c r="Y17" s="41">
        <v>3.844</v>
      </c>
    </row>
    <row r="18" spans="1:25" ht="12.75">
      <c r="A18" s="6">
        <v>2012</v>
      </c>
      <c r="B18" s="11">
        <v>41228</v>
      </c>
      <c r="C18" s="6">
        <v>30.15</v>
      </c>
      <c r="D18" s="6">
        <v>1602</v>
      </c>
      <c r="E18" s="39">
        <v>16.5</v>
      </c>
      <c r="F18" s="6">
        <v>537</v>
      </c>
      <c r="G18" s="6">
        <v>22.87</v>
      </c>
      <c r="H18" s="39">
        <v>86.7</v>
      </c>
      <c r="I18" s="6">
        <v>541</v>
      </c>
      <c r="J18" s="6">
        <v>49.49</v>
      </c>
      <c r="K18" s="6">
        <v>1451</v>
      </c>
      <c r="L18" s="39">
        <v>71.7</v>
      </c>
      <c r="M18" s="6">
        <v>0</v>
      </c>
      <c r="N18" s="37">
        <v>2.558</v>
      </c>
      <c r="O18" s="41">
        <f>7.47*3.6</f>
        <v>26.892</v>
      </c>
      <c r="P18" s="6">
        <v>28</v>
      </c>
      <c r="Q18" s="38">
        <v>100.2</v>
      </c>
      <c r="R18" s="6">
        <v>22.46</v>
      </c>
      <c r="S18" s="38">
        <v>1101</v>
      </c>
      <c r="T18" s="6">
        <v>1256</v>
      </c>
      <c r="U18" s="39">
        <v>71.3</v>
      </c>
      <c r="V18" s="6">
        <v>1311</v>
      </c>
      <c r="W18" s="6">
        <v>-30.96</v>
      </c>
      <c r="X18" s="6">
        <v>256</v>
      </c>
      <c r="Y18" s="37">
        <v>4.299</v>
      </c>
    </row>
    <row r="19" spans="1:25" ht="12.75">
      <c r="A19" s="6">
        <v>2012</v>
      </c>
      <c r="B19" s="11">
        <v>41229</v>
      </c>
      <c r="C19" s="39">
        <v>30.58</v>
      </c>
      <c r="D19" s="6">
        <v>1657</v>
      </c>
      <c r="E19" s="6">
        <v>18.44</v>
      </c>
      <c r="F19" s="6">
        <v>642</v>
      </c>
      <c r="G19" s="39">
        <v>24.3</v>
      </c>
      <c r="H19" s="39">
        <v>86.6</v>
      </c>
      <c r="I19" s="6">
        <v>654</v>
      </c>
      <c r="J19" s="39">
        <v>35.9</v>
      </c>
      <c r="K19" s="6">
        <v>1405</v>
      </c>
      <c r="L19" s="39">
        <v>62.39</v>
      </c>
      <c r="M19" s="6">
        <v>0</v>
      </c>
      <c r="N19" s="37">
        <v>2.466</v>
      </c>
      <c r="O19" s="41">
        <f>8.52*3.6</f>
        <v>30.672</v>
      </c>
      <c r="P19" s="6">
        <v>1701</v>
      </c>
      <c r="Q19" s="6">
        <v>161.3</v>
      </c>
      <c r="R19" s="6">
        <v>22.93</v>
      </c>
      <c r="S19" s="38">
        <v>1053</v>
      </c>
      <c r="T19" s="6">
        <v>1236</v>
      </c>
      <c r="U19" s="39">
        <v>63.78</v>
      </c>
      <c r="V19" s="6">
        <v>1413</v>
      </c>
      <c r="W19" s="6">
        <v>-26.74</v>
      </c>
      <c r="X19" s="6">
        <v>2359</v>
      </c>
      <c r="Y19" s="37">
        <v>4.929</v>
      </c>
    </row>
    <row r="20" spans="1:25" ht="12.75">
      <c r="A20" s="6">
        <v>2012</v>
      </c>
      <c r="B20" s="11">
        <v>41230</v>
      </c>
      <c r="C20" s="39">
        <v>29.9</v>
      </c>
      <c r="D20" s="6">
        <v>1622</v>
      </c>
      <c r="E20" s="39">
        <v>16.1</v>
      </c>
      <c r="F20" s="6">
        <v>631</v>
      </c>
      <c r="G20" s="6">
        <v>22.79</v>
      </c>
      <c r="H20" s="39">
        <v>84.2</v>
      </c>
      <c r="I20" s="6">
        <v>631</v>
      </c>
      <c r="J20" s="6">
        <v>28.44</v>
      </c>
      <c r="K20" s="6">
        <v>1453</v>
      </c>
      <c r="L20" s="39">
        <v>55.9</v>
      </c>
      <c r="M20" s="40">
        <v>0</v>
      </c>
      <c r="N20" s="37">
        <v>3.312</v>
      </c>
      <c r="O20" s="41">
        <f>7.02*3.6</f>
        <v>25.272</v>
      </c>
      <c r="P20" s="6">
        <v>756</v>
      </c>
      <c r="Q20" s="38">
        <v>98.9</v>
      </c>
      <c r="R20" s="6">
        <v>26.77</v>
      </c>
      <c r="S20" s="38">
        <v>782</v>
      </c>
      <c r="T20" s="6">
        <v>1254</v>
      </c>
      <c r="U20" s="39">
        <v>71.4</v>
      </c>
      <c r="V20" s="6">
        <v>1331</v>
      </c>
      <c r="W20" s="6">
        <v>-31.11</v>
      </c>
      <c r="X20" s="6">
        <v>528</v>
      </c>
      <c r="Y20" s="37">
        <v>5.526</v>
      </c>
    </row>
    <row r="21" spans="1:25" ht="12.75">
      <c r="A21" s="6">
        <v>2012</v>
      </c>
      <c r="B21" s="11">
        <v>41231</v>
      </c>
      <c r="C21" s="6">
        <v>30.92</v>
      </c>
      <c r="D21" s="6">
        <v>1703</v>
      </c>
      <c r="E21" s="39">
        <v>15.17</v>
      </c>
      <c r="F21" s="6">
        <v>630</v>
      </c>
      <c r="G21" s="6">
        <v>23.36</v>
      </c>
      <c r="H21" s="39">
        <v>85.6</v>
      </c>
      <c r="I21" s="6">
        <v>633</v>
      </c>
      <c r="J21" s="39">
        <v>31.74</v>
      </c>
      <c r="K21" s="6">
        <v>1701</v>
      </c>
      <c r="L21" s="39">
        <v>56.41</v>
      </c>
      <c r="M21" s="6">
        <v>0</v>
      </c>
      <c r="N21" s="37">
        <v>2.146</v>
      </c>
      <c r="O21" s="37">
        <f>6.35*3.6</f>
        <v>22.86</v>
      </c>
      <c r="P21" s="6">
        <v>1021</v>
      </c>
      <c r="Q21" s="38">
        <v>30.83</v>
      </c>
      <c r="R21" s="6">
        <v>25.16</v>
      </c>
      <c r="S21" s="38">
        <v>889</v>
      </c>
      <c r="T21" s="6">
        <v>1409</v>
      </c>
      <c r="U21" s="39">
        <v>74.1</v>
      </c>
      <c r="V21" s="6">
        <v>1409</v>
      </c>
      <c r="W21" s="6">
        <v>-30.68</v>
      </c>
      <c r="X21" s="6">
        <v>406</v>
      </c>
      <c r="Y21" s="41">
        <v>4.872</v>
      </c>
    </row>
    <row r="22" spans="1:27" ht="12.75">
      <c r="A22" s="6">
        <v>2012</v>
      </c>
      <c r="B22" s="11">
        <v>41232</v>
      </c>
      <c r="C22" s="6">
        <v>30.54</v>
      </c>
      <c r="D22" s="6">
        <v>1432</v>
      </c>
      <c r="E22" s="6">
        <v>19.22</v>
      </c>
      <c r="F22" s="6">
        <v>643</v>
      </c>
      <c r="G22" s="39">
        <v>24.05</v>
      </c>
      <c r="H22" s="39">
        <v>87.7</v>
      </c>
      <c r="I22" s="6">
        <v>2354</v>
      </c>
      <c r="J22" s="6">
        <v>46.98</v>
      </c>
      <c r="K22" s="6">
        <v>1424</v>
      </c>
      <c r="L22" s="6">
        <v>66.66</v>
      </c>
      <c r="M22" s="6">
        <v>0</v>
      </c>
      <c r="N22" s="37">
        <v>2.281</v>
      </c>
      <c r="O22" s="41">
        <f>7.55*3.6</f>
        <v>27.18</v>
      </c>
      <c r="P22" s="6">
        <v>1139</v>
      </c>
      <c r="Q22" s="38">
        <v>343.7</v>
      </c>
      <c r="R22" s="39">
        <v>18.14</v>
      </c>
      <c r="S22" s="38">
        <v>882</v>
      </c>
      <c r="T22" s="6">
        <v>1248</v>
      </c>
      <c r="U22" s="39">
        <v>49.49</v>
      </c>
      <c r="V22" s="6">
        <v>1437</v>
      </c>
      <c r="W22" s="39">
        <v>-23.37</v>
      </c>
      <c r="X22" s="6">
        <v>539</v>
      </c>
      <c r="Y22" s="37">
        <v>3.708</v>
      </c>
      <c r="AA22" s="29"/>
    </row>
    <row r="23" spans="1:25" ht="12.75">
      <c r="A23" s="6">
        <v>2012</v>
      </c>
      <c r="B23" s="11">
        <v>41233</v>
      </c>
      <c r="C23" s="39">
        <v>32.41</v>
      </c>
      <c r="D23" s="6">
        <v>1715</v>
      </c>
      <c r="E23" s="6">
        <v>17.76</v>
      </c>
      <c r="F23" s="6">
        <v>602</v>
      </c>
      <c r="G23" s="6">
        <v>24.76</v>
      </c>
      <c r="H23" s="39">
        <v>94.3</v>
      </c>
      <c r="I23" s="6">
        <v>535</v>
      </c>
      <c r="J23" s="39">
        <v>25.41</v>
      </c>
      <c r="K23" s="6">
        <v>1701</v>
      </c>
      <c r="L23" s="39">
        <v>66.38</v>
      </c>
      <c r="M23" s="6">
        <v>0</v>
      </c>
      <c r="N23" s="37">
        <v>1.327</v>
      </c>
      <c r="O23" s="37">
        <f>7.17*3.6</f>
        <v>25.812</v>
      </c>
      <c r="P23" s="6">
        <v>1541</v>
      </c>
      <c r="Q23" s="38">
        <v>173.5</v>
      </c>
      <c r="R23" s="6">
        <v>21.64</v>
      </c>
      <c r="S23" s="38">
        <v>1014</v>
      </c>
      <c r="T23" s="6">
        <v>1344</v>
      </c>
      <c r="U23" s="39">
        <v>74.6</v>
      </c>
      <c r="V23" s="6">
        <v>1331</v>
      </c>
      <c r="W23" s="39">
        <v>-23.83</v>
      </c>
      <c r="X23" s="6">
        <v>525</v>
      </c>
      <c r="Y23" s="37">
        <v>4.477</v>
      </c>
    </row>
    <row r="24" spans="1:25" ht="12.75">
      <c r="A24" s="6">
        <v>2012</v>
      </c>
      <c r="B24" s="11">
        <v>41234</v>
      </c>
      <c r="C24" s="39">
        <v>32.84</v>
      </c>
      <c r="D24" s="6">
        <v>1610</v>
      </c>
      <c r="E24" s="6">
        <v>19.55</v>
      </c>
      <c r="F24" s="6">
        <v>652</v>
      </c>
      <c r="G24" s="39">
        <v>26.32</v>
      </c>
      <c r="H24" s="39">
        <v>84.4</v>
      </c>
      <c r="I24" s="6">
        <v>658</v>
      </c>
      <c r="J24" s="6">
        <v>30.02</v>
      </c>
      <c r="K24" s="6">
        <v>1807</v>
      </c>
      <c r="L24" s="39">
        <v>55.83</v>
      </c>
      <c r="M24" s="40">
        <v>0</v>
      </c>
      <c r="N24" s="37">
        <v>1.68</v>
      </c>
      <c r="O24" s="37">
        <f>5.45*3.6</f>
        <v>19.62</v>
      </c>
      <c r="P24" s="6">
        <v>1212</v>
      </c>
      <c r="Q24" s="6">
        <v>72.1</v>
      </c>
      <c r="R24" s="39">
        <v>23.65</v>
      </c>
      <c r="S24" s="38">
        <v>829</v>
      </c>
      <c r="T24" s="6">
        <v>1417</v>
      </c>
      <c r="U24" s="39">
        <v>71.5</v>
      </c>
      <c r="V24" s="6">
        <v>1342</v>
      </c>
      <c r="W24" s="6">
        <v>-21.87</v>
      </c>
      <c r="X24" s="6">
        <v>644</v>
      </c>
      <c r="Y24" s="41">
        <v>4.961</v>
      </c>
    </row>
    <row r="25" spans="1:25" ht="12.75">
      <c r="A25" s="6">
        <v>2012</v>
      </c>
      <c r="B25" s="11">
        <v>41235</v>
      </c>
      <c r="C25" s="39">
        <v>33.74</v>
      </c>
      <c r="D25" s="6">
        <v>1623</v>
      </c>
      <c r="E25" s="6">
        <v>19.55</v>
      </c>
      <c r="F25" s="6">
        <v>547</v>
      </c>
      <c r="G25" s="6">
        <v>26.43</v>
      </c>
      <c r="H25" s="39">
        <v>79.6</v>
      </c>
      <c r="I25" s="6">
        <v>700</v>
      </c>
      <c r="J25" s="39">
        <v>23.95</v>
      </c>
      <c r="K25" s="6">
        <v>1523</v>
      </c>
      <c r="L25" s="39">
        <v>50.35</v>
      </c>
      <c r="M25" s="6">
        <v>0</v>
      </c>
      <c r="N25" s="37">
        <v>1.79</v>
      </c>
      <c r="O25" s="41">
        <f>5.975*3.6</f>
        <v>21.509999999999998</v>
      </c>
      <c r="P25" s="6">
        <v>1010</v>
      </c>
      <c r="Q25" s="38">
        <v>35.89</v>
      </c>
      <c r="R25" s="6">
        <v>25.74</v>
      </c>
      <c r="S25" s="38">
        <v>879</v>
      </c>
      <c r="T25" s="6">
        <v>1239</v>
      </c>
      <c r="U25" s="39">
        <v>73.4</v>
      </c>
      <c r="V25" s="6">
        <v>1415</v>
      </c>
      <c r="W25" s="39">
        <v>-23.82</v>
      </c>
      <c r="X25" s="6">
        <v>556</v>
      </c>
      <c r="Y25" s="37">
        <v>5.46</v>
      </c>
    </row>
    <row r="26" spans="1:26" ht="12.75">
      <c r="A26" s="6">
        <v>2012</v>
      </c>
      <c r="B26" s="11">
        <v>41236</v>
      </c>
      <c r="C26" s="39">
        <v>33.58</v>
      </c>
      <c r="D26" s="6">
        <v>1611</v>
      </c>
      <c r="E26" s="6">
        <v>20.48</v>
      </c>
      <c r="F26" s="6">
        <v>647</v>
      </c>
      <c r="G26" s="6">
        <v>27.14</v>
      </c>
      <c r="H26" s="39">
        <v>83.2</v>
      </c>
      <c r="I26" s="6">
        <v>637</v>
      </c>
      <c r="J26" s="6">
        <v>30.09</v>
      </c>
      <c r="K26" s="6">
        <v>1718</v>
      </c>
      <c r="L26" s="39">
        <v>53.41</v>
      </c>
      <c r="M26" s="6">
        <v>0</v>
      </c>
      <c r="N26" s="41">
        <v>1.685</v>
      </c>
      <c r="O26" s="41">
        <f>7.02*3.6</f>
        <v>25.272</v>
      </c>
      <c r="P26" s="6">
        <v>1428</v>
      </c>
      <c r="Q26" s="38">
        <v>306.2</v>
      </c>
      <c r="R26" s="6">
        <v>24.27</v>
      </c>
      <c r="S26" s="38">
        <v>899</v>
      </c>
      <c r="T26" s="6">
        <v>1410</v>
      </c>
      <c r="U26" s="39">
        <v>62.8</v>
      </c>
      <c r="V26" s="6">
        <v>1350</v>
      </c>
      <c r="W26" s="39">
        <v>-23.34</v>
      </c>
      <c r="X26" s="6">
        <v>241</v>
      </c>
      <c r="Y26" s="37">
        <v>5.232</v>
      </c>
      <c r="Z26" s="14"/>
    </row>
    <row r="27" spans="1:25" ht="12.75">
      <c r="A27" s="6">
        <v>2012</v>
      </c>
      <c r="B27" s="11">
        <v>41237</v>
      </c>
      <c r="C27" s="6">
        <v>30.97</v>
      </c>
      <c r="D27" s="6">
        <v>1349</v>
      </c>
      <c r="E27" s="39">
        <v>20.49</v>
      </c>
      <c r="F27" s="6">
        <v>1619</v>
      </c>
      <c r="G27" s="39">
        <v>24.02</v>
      </c>
      <c r="H27" s="39">
        <v>96.4</v>
      </c>
      <c r="I27" s="6">
        <v>2235</v>
      </c>
      <c r="J27" s="6">
        <v>51.07</v>
      </c>
      <c r="K27" s="6">
        <v>1350</v>
      </c>
      <c r="L27" s="39">
        <v>77.8</v>
      </c>
      <c r="M27" s="6">
        <v>39.2</v>
      </c>
      <c r="N27" s="37">
        <v>1.523</v>
      </c>
      <c r="O27" s="37">
        <f>8.9*3.6</f>
        <v>32.04</v>
      </c>
      <c r="P27" s="6">
        <v>1614</v>
      </c>
      <c r="Q27" s="38">
        <v>287</v>
      </c>
      <c r="R27" s="6">
        <v>13.58</v>
      </c>
      <c r="S27" s="38">
        <v>1030</v>
      </c>
      <c r="T27" s="6">
        <v>1339</v>
      </c>
      <c r="U27" s="39">
        <v>45.81</v>
      </c>
      <c r="V27" s="6">
        <v>1358</v>
      </c>
      <c r="W27" s="39">
        <v>-69.99</v>
      </c>
      <c r="X27" s="6">
        <v>1548</v>
      </c>
      <c r="Y27" s="37">
        <v>2.832</v>
      </c>
    </row>
    <row r="28" spans="1:26" ht="12.75">
      <c r="A28" s="6">
        <v>2012</v>
      </c>
      <c r="B28" s="11">
        <v>41238</v>
      </c>
      <c r="C28" s="6">
        <v>27.16</v>
      </c>
      <c r="D28" s="6">
        <v>1333</v>
      </c>
      <c r="E28" s="39">
        <v>20.5</v>
      </c>
      <c r="F28" s="6">
        <v>2359</v>
      </c>
      <c r="G28" s="6">
        <v>22.52</v>
      </c>
      <c r="H28" s="39">
        <v>96.8</v>
      </c>
      <c r="I28" s="6">
        <v>450</v>
      </c>
      <c r="J28" s="39">
        <v>65.39</v>
      </c>
      <c r="K28" s="6">
        <v>1334</v>
      </c>
      <c r="L28" s="39">
        <v>89.7</v>
      </c>
      <c r="M28" s="6">
        <v>11.8</v>
      </c>
      <c r="N28" s="6">
        <v>2.262</v>
      </c>
      <c r="O28" s="37">
        <f>8.22*3.6</f>
        <v>29.592000000000002</v>
      </c>
      <c r="P28" s="6">
        <v>1944</v>
      </c>
      <c r="Q28" s="38">
        <v>111.1</v>
      </c>
      <c r="R28" s="6">
        <v>10.59</v>
      </c>
      <c r="S28" s="38">
        <v>1063</v>
      </c>
      <c r="T28" s="6">
        <v>1200</v>
      </c>
      <c r="U28" s="39">
        <v>58.04</v>
      </c>
      <c r="V28" s="6">
        <v>1242</v>
      </c>
      <c r="W28" s="39">
        <v>-31.14</v>
      </c>
      <c r="X28" s="6">
        <v>18</v>
      </c>
      <c r="Y28" s="37">
        <v>1.974</v>
      </c>
      <c r="Z28" s="29"/>
    </row>
    <row r="29" spans="1:26" ht="12.75">
      <c r="A29" s="6">
        <v>2012</v>
      </c>
      <c r="B29" s="11">
        <v>41239</v>
      </c>
      <c r="C29" s="6">
        <v>30.43</v>
      </c>
      <c r="D29" s="6">
        <v>1631</v>
      </c>
      <c r="E29" s="6">
        <v>19.46</v>
      </c>
      <c r="F29" s="6">
        <v>621</v>
      </c>
      <c r="G29" s="39">
        <v>24.29</v>
      </c>
      <c r="H29" s="39">
        <v>86.8</v>
      </c>
      <c r="I29" s="6">
        <v>625</v>
      </c>
      <c r="J29" s="39">
        <v>48.1</v>
      </c>
      <c r="K29" s="6">
        <v>1713</v>
      </c>
      <c r="L29" s="39">
        <v>71.6</v>
      </c>
      <c r="M29" s="6">
        <v>0</v>
      </c>
      <c r="N29" s="41">
        <v>3.06</v>
      </c>
      <c r="O29" s="41">
        <f>7.77*3.6</f>
        <v>27.971999999999998</v>
      </c>
      <c r="P29" s="6">
        <v>36</v>
      </c>
      <c r="Q29" s="46">
        <v>108.4</v>
      </c>
      <c r="R29" s="39">
        <v>20.56</v>
      </c>
      <c r="S29" s="38">
        <v>1068</v>
      </c>
      <c r="T29" s="6">
        <v>1322</v>
      </c>
      <c r="U29" s="39">
        <v>64.95</v>
      </c>
      <c r="V29" s="6">
        <v>1435</v>
      </c>
      <c r="W29" s="39">
        <v>-29.04</v>
      </c>
      <c r="X29" s="6">
        <v>3</v>
      </c>
      <c r="Y29" s="37">
        <v>4.093</v>
      </c>
      <c r="Z29" s="29"/>
    </row>
    <row r="30" spans="1:25" ht="12.75">
      <c r="A30" s="6">
        <v>2012</v>
      </c>
      <c r="B30" s="11">
        <v>41240</v>
      </c>
      <c r="C30" s="39">
        <v>32.09</v>
      </c>
      <c r="D30" s="6">
        <v>1754</v>
      </c>
      <c r="E30" s="6">
        <v>19.86</v>
      </c>
      <c r="F30" s="6">
        <v>608</v>
      </c>
      <c r="G30" s="39">
        <v>25.47</v>
      </c>
      <c r="H30" s="39">
        <v>91.4</v>
      </c>
      <c r="I30" s="6">
        <v>537</v>
      </c>
      <c r="J30" s="6">
        <v>42.43</v>
      </c>
      <c r="K30" s="6">
        <v>1759</v>
      </c>
      <c r="L30" s="39">
        <v>69.85</v>
      </c>
      <c r="M30" s="6">
        <v>0</v>
      </c>
      <c r="N30" s="37">
        <v>1.73</v>
      </c>
      <c r="O30" s="37">
        <f>8.45*3.6</f>
        <v>30.419999999999998</v>
      </c>
      <c r="P30" s="6">
        <v>1825</v>
      </c>
      <c r="Q30" s="38">
        <v>167.9</v>
      </c>
      <c r="R30" s="6">
        <v>23.33</v>
      </c>
      <c r="S30" s="38">
        <v>1063</v>
      </c>
      <c r="T30" s="6">
        <v>1303</v>
      </c>
      <c r="U30" s="39">
        <v>79.9</v>
      </c>
      <c r="V30" s="6">
        <v>1436</v>
      </c>
      <c r="W30" s="6">
        <v>-23.08</v>
      </c>
      <c r="X30" s="6">
        <v>507</v>
      </c>
      <c r="Y30" s="37">
        <v>4.488</v>
      </c>
    </row>
    <row r="31" spans="1:25" ht="12.75">
      <c r="A31" s="6">
        <v>2012</v>
      </c>
      <c r="B31" s="11">
        <v>41241</v>
      </c>
      <c r="C31" s="6">
        <v>33.73</v>
      </c>
      <c r="D31" s="6">
        <v>1541</v>
      </c>
      <c r="E31" s="6">
        <v>21.58</v>
      </c>
      <c r="F31" s="6">
        <v>444</v>
      </c>
      <c r="G31" s="39">
        <v>26.95</v>
      </c>
      <c r="H31" s="39">
        <v>87.8</v>
      </c>
      <c r="I31" s="6">
        <v>444</v>
      </c>
      <c r="J31" s="6">
        <v>35.96</v>
      </c>
      <c r="K31" s="6">
        <v>1812</v>
      </c>
      <c r="L31" s="39">
        <v>67.28</v>
      </c>
      <c r="M31" s="6">
        <v>0</v>
      </c>
      <c r="N31" s="37">
        <v>1.677</v>
      </c>
      <c r="O31" s="41">
        <f>7.1*3.6</f>
        <v>25.56</v>
      </c>
      <c r="P31" s="6">
        <v>1542</v>
      </c>
      <c r="Q31" s="38">
        <v>177.5</v>
      </c>
      <c r="R31" s="39">
        <v>22.9</v>
      </c>
      <c r="S31" s="38">
        <v>1017</v>
      </c>
      <c r="T31" s="6">
        <v>1253</v>
      </c>
      <c r="U31" s="39">
        <v>72.7</v>
      </c>
      <c r="V31" s="6">
        <v>1304</v>
      </c>
      <c r="W31" s="39">
        <v>-21.55</v>
      </c>
      <c r="X31" s="6">
        <v>455</v>
      </c>
      <c r="Y31" s="37">
        <v>4.745</v>
      </c>
    </row>
    <row r="32" spans="1:25" ht="12.75">
      <c r="A32" s="6">
        <v>2012</v>
      </c>
      <c r="B32" s="11">
        <v>41242</v>
      </c>
      <c r="C32" s="6">
        <v>32.97</v>
      </c>
      <c r="D32" s="6">
        <v>1459</v>
      </c>
      <c r="E32" s="39">
        <v>20.41</v>
      </c>
      <c r="F32" s="6">
        <v>554</v>
      </c>
      <c r="G32" s="39">
        <v>26.68</v>
      </c>
      <c r="H32" s="39">
        <v>94.4</v>
      </c>
      <c r="I32" s="6">
        <v>656</v>
      </c>
      <c r="J32" s="39">
        <v>39.33</v>
      </c>
      <c r="K32" s="6">
        <v>1456</v>
      </c>
      <c r="L32" s="39">
        <v>67.58</v>
      </c>
      <c r="M32" s="6">
        <v>0</v>
      </c>
      <c r="N32" s="37">
        <v>1.329</v>
      </c>
      <c r="O32" s="37">
        <f>6.275*3.6</f>
        <v>22.590000000000003</v>
      </c>
      <c r="P32" s="6">
        <v>1517</v>
      </c>
      <c r="Q32" s="6">
        <v>12.56</v>
      </c>
      <c r="R32" s="39">
        <v>20.32</v>
      </c>
      <c r="S32" s="38">
        <v>868</v>
      </c>
      <c r="T32" s="6">
        <v>1313</v>
      </c>
      <c r="U32" s="39">
        <v>59.46</v>
      </c>
      <c r="V32" s="6">
        <v>1342</v>
      </c>
      <c r="W32" s="39">
        <v>-23.71</v>
      </c>
      <c r="X32" s="6">
        <v>625</v>
      </c>
      <c r="Y32" s="37">
        <v>4.277</v>
      </c>
    </row>
    <row r="33" spans="1:25" ht="12.75">
      <c r="A33" s="6">
        <v>2012</v>
      </c>
      <c r="B33" s="11">
        <v>41243</v>
      </c>
      <c r="C33" s="6">
        <v>32.94</v>
      </c>
      <c r="D33" s="6">
        <v>1622</v>
      </c>
      <c r="E33" s="6">
        <v>21.11</v>
      </c>
      <c r="F33" s="6">
        <v>2039</v>
      </c>
      <c r="G33" s="6">
        <v>25.86</v>
      </c>
      <c r="H33" s="39">
        <v>91.6</v>
      </c>
      <c r="I33" s="6">
        <v>2047</v>
      </c>
      <c r="J33" s="6">
        <v>37.15</v>
      </c>
      <c r="K33" s="6">
        <v>1604</v>
      </c>
      <c r="L33" s="39">
        <v>63.57</v>
      </c>
      <c r="M33" s="38">
        <v>6</v>
      </c>
      <c r="N33" s="37">
        <v>2.4</v>
      </c>
      <c r="O33" s="41">
        <f>10.1*3.6</f>
        <v>36.36</v>
      </c>
      <c r="P33" s="6">
        <v>1852</v>
      </c>
      <c r="Q33" s="38">
        <v>349.8</v>
      </c>
      <c r="R33" s="39">
        <v>21.5</v>
      </c>
      <c r="S33" s="38">
        <v>921</v>
      </c>
      <c r="T33" s="6">
        <v>1315</v>
      </c>
      <c r="U33" s="39">
        <v>66.98</v>
      </c>
      <c r="V33" s="6">
        <v>1403</v>
      </c>
      <c r="W33" s="6">
        <v>-47.77</v>
      </c>
      <c r="X33" s="6">
        <v>1913</v>
      </c>
      <c r="Y33" s="37">
        <v>4.644</v>
      </c>
    </row>
    <row r="34" spans="3:25" ht="12.75">
      <c r="C34" s="15">
        <f>AVERAGE(C4:C33)</f>
        <v>30.82633333333333</v>
      </c>
      <c r="E34" s="15">
        <f>AVERAGE(E4:E33)</f>
        <v>19.218000000000004</v>
      </c>
      <c r="G34" s="15">
        <f>AVERAGE(G4:G33)</f>
        <v>24.383333333333333</v>
      </c>
      <c r="H34" s="15">
        <f>AVERAGE(H4:H33)</f>
        <v>90.63333333333337</v>
      </c>
      <c r="J34" s="15">
        <f>AVERAGE(J4:J33)</f>
        <v>42.88333333333334</v>
      </c>
      <c r="L34" s="15">
        <f>AVERAGE(L4:L33)</f>
        <v>69.89233333333335</v>
      </c>
      <c r="M34" s="16">
        <f>SUM(M4:M33)</f>
        <v>258.7</v>
      </c>
      <c r="Y34" s="16">
        <f>SUM(Y4:Y33)</f>
        <v>120.32200000000002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="75" zoomScaleSheetLayoutView="75" zoomScalePageLayoutView="0" workbookViewId="0" topLeftCell="B2">
      <selection activeCell="P34" sqref="P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4" max="14" width="10.140625" style="0" bestFit="1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6.7109375" style="0" customWidth="1"/>
    <col min="23" max="23" width="8.140625" style="0" customWidth="1"/>
    <col min="24" max="24" width="6.7109375" style="0" customWidth="1"/>
    <col min="25" max="25" width="7.851562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41244</v>
      </c>
      <c r="C4" s="39">
        <v>29.09</v>
      </c>
      <c r="D4" s="6">
        <v>1558</v>
      </c>
      <c r="E4" s="6">
        <v>20.81</v>
      </c>
      <c r="F4" s="6">
        <v>1734</v>
      </c>
      <c r="G4" s="6">
        <v>23.29</v>
      </c>
      <c r="H4" s="39">
        <v>93.9</v>
      </c>
      <c r="I4" s="6">
        <v>427</v>
      </c>
      <c r="J4" s="6">
        <v>56.88</v>
      </c>
      <c r="K4" s="6">
        <v>1538</v>
      </c>
      <c r="L4" s="39">
        <v>81.3</v>
      </c>
      <c r="M4" s="6">
        <v>2.6</v>
      </c>
      <c r="N4" s="37">
        <v>1.486</v>
      </c>
      <c r="O4" s="41">
        <f>8.75*3.6</f>
        <v>31.5</v>
      </c>
      <c r="P4" s="6">
        <v>1710</v>
      </c>
      <c r="Q4" s="38">
        <v>254.2</v>
      </c>
      <c r="R4" s="39">
        <v>12.48</v>
      </c>
      <c r="S4" s="38">
        <v>906</v>
      </c>
      <c r="T4" s="6">
        <v>1532</v>
      </c>
      <c r="U4" s="39">
        <v>39.2</v>
      </c>
      <c r="V4" s="6">
        <v>1340</v>
      </c>
      <c r="W4" s="6">
        <v>-22.72</v>
      </c>
      <c r="X4" s="6">
        <v>45</v>
      </c>
      <c r="Y4" s="37">
        <v>2.527</v>
      </c>
    </row>
    <row r="5" spans="1:25" ht="12.75">
      <c r="A5" s="6">
        <v>2012</v>
      </c>
      <c r="B5" s="11">
        <v>41245</v>
      </c>
      <c r="C5" s="6">
        <v>30.33</v>
      </c>
      <c r="D5" s="6">
        <v>1734</v>
      </c>
      <c r="E5" s="39">
        <v>19.83</v>
      </c>
      <c r="F5" s="6">
        <v>554</v>
      </c>
      <c r="G5" s="6">
        <v>24.83</v>
      </c>
      <c r="H5" s="39">
        <v>95.4</v>
      </c>
      <c r="I5" s="6">
        <v>600</v>
      </c>
      <c r="J5" s="6">
        <v>48.63</v>
      </c>
      <c r="K5" s="6">
        <v>1811</v>
      </c>
      <c r="L5" s="39">
        <v>75.5</v>
      </c>
      <c r="M5" s="6">
        <v>0</v>
      </c>
      <c r="N5" s="37">
        <v>1.562</v>
      </c>
      <c r="O5" s="37">
        <f>6.125*3.6</f>
        <v>22.05</v>
      </c>
      <c r="P5" s="6">
        <v>1114</v>
      </c>
      <c r="Q5" s="38">
        <v>298.6</v>
      </c>
      <c r="R5" s="39">
        <v>23.38</v>
      </c>
      <c r="S5" s="38">
        <v>1019</v>
      </c>
      <c r="T5" s="6">
        <v>1243</v>
      </c>
      <c r="U5" s="39">
        <v>60.79</v>
      </c>
      <c r="V5" s="6">
        <v>1457</v>
      </c>
      <c r="W5" s="39">
        <v>-22.84</v>
      </c>
      <c r="X5" s="6">
        <v>548</v>
      </c>
      <c r="Y5" s="37">
        <v>4.398</v>
      </c>
    </row>
    <row r="6" spans="1:25" ht="12.75">
      <c r="A6" s="6">
        <v>2012</v>
      </c>
      <c r="B6" s="11">
        <v>41246</v>
      </c>
      <c r="C6" s="6">
        <v>31.76</v>
      </c>
      <c r="D6" s="6">
        <v>1507</v>
      </c>
      <c r="E6" s="6">
        <v>19.09</v>
      </c>
      <c r="F6" s="6">
        <v>615</v>
      </c>
      <c r="G6" s="39">
        <v>25.03</v>
      </c>
      <c r="H6" s="39">
        <v>95.1</v>
      </c>
      <c r="I6" s="6">
        <v>713</v>
      </c>
      <c r="J6" s="6">
        <v>40.84</v>
      </c>
      <c r="K6" s="6">
        <v>1509</v>
      </c>
      <c r="L6" s="39">
        <v>73.9</v>
      </c>
      <c r="M6" s="6">
        <v>0.7</v>
      </c>
      <c r="N6" s="37">
        <v>1.795</v>
      </c>
      <c r="O6" s="41">
        <f>9.05*3.6</f>
        <v>32.580000000000005</v>
      </c>
      <c r="P6" s="6">
        <v>217</v>
      </c>
      <c r="Q6" s="6">
        <v>112.2</v>
      </c>
      <c r="R6" s="6">
        <v>26.64</v>
      </c>
      <c r="S6" s="38">
        <v>1034</v>
      </c>
      <c r="T6" s="6">
        <v>1402</v>
      </c>
      <c r="U6" s="39">
        <v>79.9</v>
      </c>
      <c r="V6" s="6">
        <v>1437</v>
      </c>
      <c r="W6" s="6">
        <v>-26.13</v>
      </c>
      <c r="X6" s="6">
        <v>405</v>
      </c>
      <c r="Y6" s="41">
        <v>5.014</v>
      </c>
    </row>
    <row r="7" spans="1:25" ht="12.75">
      <c r="A7" s="6">
        <v>2012</v>
      </c>
      <c r="B7" s="11">
        <v>41247</v>
      </c>
      <c r="C7" s="6">
        <v>32.72</v>
      </c>
      <c r="D7" s="6">
        <v>1724</v>
      </c>
      <c r="E7" s="39">
        <v>20.8</v>
      </c>
      <c r="F7" s="6">
        <v>638</v>
      </c>
      <c r="G7" s="6">
        <v>26.55</v>
      </c>
      <c r="H7" s="39">
        <v>88.5</v>
      </c>
      <c r="I7" s="6">
        <v>333</v>
      </c>
      <c r="J7" s="6">
        <v>33.98</v>
      </c>
      <c r="K7" s="6">
        <v>1619</v>
      </c>
      <c r="L7" s="39">
        <v>65.79</v>
      </c>
      <c r="M7" s="6">
        <v>0</v>
      </c>
      <c r="N7" s="37">
        <v>1.196</v>
      </c>
      <c r="O7" s="41">
        <f>5.15*3.6</f>
        <v>18.540000000000003</v>
      </c>
      <c r="P7" s="6">
        <v>1327</v>
      </c>
      <c r="Q7" s="38">
        <v>346.8</v>
      </c>
      <c r="R7" s="39">
        <v>24.92</v>
      </c>
      <c r="S7" s="38">
        <v>950</v>
      </c>
      <c r="T7" s="6">
        <v>1227</v>
      </c>
      <c r="U7" s="39">
        <v>68.32</v>
      </c>
      <c r="V7" s="6">
        <v>1440</v>
      </c>
      <c r="W7" s="39">
        <v>-23.9</v>
      </c>
      <c r="X7" s="6">
        <v>641</v>
      </c>
      <c r="Y7" s="37">
        <v>4.798</v>
      </c>
    </row>
    <row r="8" spans="1:25" ht="12.75">
      <c r="A8" s="6">
        <v>2012</v>
      </c>
      <c r="B8" s="11">
        <v>41248</v>
      </c>
      <c r="C8" s="6">
        <v>32.72</v>
      </c>
      <c r="D8" s="6">
        <v>1647</v>
      </c>
      <c r="E8" s="39">
        <v>21.8</v>
      </c>
      <c r="F8" s="6">
        <v>643</v>
      </c>
      <c r="G8" s="39">
        <v>26.65</v>
      </c>
      <c r="H8" s="39">
        <v>94.3</v>
      </c>
      <c r="I8" s="6">
        <v>534</v>
      </c>
      <c r="J8" s="39">
        <v>41.37</v>
      </c>
      <c r="K8" s="6">
        <v>1654</v>
      </c>
      <c r="L8" s="39">
        <v>70.6</v>
      </c>
      <c r="M8" s="6">
        <v>3.1</v>
      </c>
      <c r="N8" s="37">
        <v>1.488</v>
      </c>
      <c r="O8" s="41">
        <f>5.375*3.6</f>
        <v>19.35</v>
      </c>
      <c r="P8" s="6">
        <v>148</v>
      </c>
      <c r="Q8" s="38">
        <v>305.5</v>
      </c>
      <c r="R8" s="6">
        <v>22.79</v>
      </c>
      <c r="S8" s="38">
        <v>965</v>
      </c>
      <c r="T8" s="6">
        <v>1311</v>
      </c>
      <c r="U8" s="39">
        <v>65.69</v>
      </c>
      <c r="V8" s="6">
        <v>1256</v>
      </c>
      <c r="W8" s="6">
        <v>-31.41</v>
      </c>
      <c r="X8" s="6">
        <v>333</v>
      </c>
      <c r="Y8" s="41">
        <v>4.457</v>
      </c>
    </row>
    <row r="9" spans="1:25" ht="12.75">
      <c r="A9" s="6">
        <v>2012</v>
      </c>
      <c r="B9" s="11">
        <v>41249</v>
      </c>
      <c r="C9" s="39">
        <v>32.48</v>
      </c>
      <c r="D9" s="6">
        <v>1638</v>
      </c>
      <c r="E9" s="39">
        <v>20.65</v>
      </c>
      <c r="F9" s="6">
        <v>518</v>
      </c>
      <c r="G9" s="39">
        <v>26.4</v>
      </c>
      <c r="H9" s="39">
        <v>93.5</v>
      </c>
      <c r="I9" s="6">
        <v>443</v>
      </c>
      <c r="J9" s="39">
        <v>39.59</v>
      </c>
      <c r="K9" s="6">
        <v>1458</v>
      </c>
      <c r="L9" s="39">
        <v>69.9</v>
      </c>
      <c r="M9" s="6">
        <v>0.9</v>
      </c>
      <c r="N9" s="37">
        <v>1.253</v>
      </c>
      <c r="O9" s="41">
        <f>7.02*3.6</f>
        <v>25.272</v>
      </c>
      <c r="P9" s="6">
        <v>1648</v>
      </c>
      <c r="Q9" s="38">
        <v>235.7</v>
      </c>
      <c r="R9" s="39">
        <v>24.31</v>
      </c>
      <c r="S9" s="38">
        <v>992</v>
      </c>
      <c r="T9" s="6">
        <v>1251</v>
      </c>
      <c r="U9" s="39">
        <v>72.5</v>
      </c>
      <c r="V9" s="6">
        <v>1304</v>
      </c>
      <c r="W9" s="39">
        <v>-26.33</v>
      </c>
      <c r="X9" s="6">
        <v>325</v>
      </c>
      <c r="Y9" s="41">
        <v>4.8</v>
      </c>
    </row>
    <row r="10" spans="1:25" ht="12.75">
      <c r="A10" s="6">
        <v>2012</v>
      </c>
      <c r="B10" s="11">
        <v>41250</v>
      </c>
      <c r="C10" s="6">
        <v>33.92</v>
      </c>
      <c r="D10" s="6">
        <v>1551</v>
      </c>
      <c r="E10" s="6">
        <v>22.28</v>
      </c>
      <c r="F10" s="6">
        <v>659</v>
      </c>
      <c r="G10" s="39">
        <v>28.03</v>
      </c>
      <c r="H10" s="39">
        <v>89.3</v>
      </c>
      <c r="I10" s="6">
        <v>526</v>
      </c>
      <c r="J10" s="39">
        <v>30.55</v>
      </c>
      <c r="K10" s="6">
        <v>1510</v>
      </c>
      <c r="L10" s="39">
        <v>60.92</v>
      </c>
      <c r="M10" s="6">
        <v>0</v>
      </c>
      <c r="N10" s="37">
        <v>1.531</v>
      </c>
      <c r="O10" s="41">
        <f>6.725*3.6</f>
        <v>24.21</v>
      </c>
      <c r="P10" s="6">
        <v>1249</v>
      </c>
      <c r="Q10" s="38">
        <v>238.2</v>
      </c>
      <c r="R10" s="39">
        <v>25</v>
      </c>
      <c r="S10" s="38">
        <v>1024</v>
      </c>
      <c r="T10" s="6">
        <v>1409</v>
      </c>
      <c r="U10" s="39">
        <v>64.59</v>
      </c>
      <c r="V10" s="6">
        <v>1345</v>
      </c>
      <c r="W10" s="39">
        <v>-22.28</v>
      </c>
      <c r="X10" s="6">
        <v>538</v>
      </c>
      <c r="Y10" s="37">
        <v>5.535</v>
      </c>
    </row>
    <row r="11" spans="1:25" ht="12.75">
      <c r="A11" s="6">
        <v>2012</v>
      </c>
      <c r="B11" s="11">
        <v>41251</v>
      </c>
      <c r="C11" s="6">
        <v>35.67</v>
      </c>
      <c r="D11" s="6">
        <v>1551</v>
      </c>
      <c r="E11" s="6">
        <v>22.77</v>
      </c>
      <c r="F11" s="6">
        <v>652</v>
      </c>
      <c r="G11" s="39">
        <v>29.47</v>
      </c>
      <c r="H11" s="39">
        <v>84.2</v>
      </c>
      <c r="I11" s="6">
        <v>300</v>
      </c>
      <c r="J11" s="39">
        <v>28.64</v>
      </c>
      <c r="K11" s="6">
        <v>1403</v>
      </c>
      <c r="L11" s="39">
        <v>55.62</v>
      </c>
      <c r="M11" s="6">
        <v>0</v>
      </c>
      <c r="N11" s="37">
        <v>1.232</v>
      </c>
      <c r="O11" s="41">
        <f>4.7*3.6</f>
        <v>16.92</v>
      </c>
      <c r="P11" s="6">
        <v>1521</v>
      </c>
      <c r="Q11" s="38">
        <v>262.3</v>
      </c>
      <c r="R11" s="6">
        <v>26.09</v>
      </c>
      <c r="S11" s="38">
        <v>903</v>
      </c>
      <c r="T11" s="6">
        <v>1334</v>
      </c>
      <c r="U11" s="39">
        <v>73.6</v>
      </c>
      <c r="V11" s="6">
        <v>1418</v>
      </c>
      <c r="W11" s="39">
        <v>-20.86</v>
      </c>
      <c r="X11" s="6">
        <v>543</v>
      </c>
      <c r="Y11" s="37">
        <v>5.791</v>
      </c>
    </row>
    <row r="12" spans="1:25" ht="12.75">
      <c r="A12" s="6">
        <v>2012</v>
      </c>
      <c r="B12" s="11">
        <v>41252</v>
      </c>
      <c r="C12" s="6">
        <v>33.43</v>
      </c>
      <c r="D12" s="6">
        <v>1458</v>
      </c>
      <c r="E12" s="6">
        <v>22.06</v>
      </c>
      <c r="F12" s="6">
        <v>2318</v>
      </c>
      <c r="G12" s="39">
        <v>26.5</v>
      </c>
      <c r="H12" s="39">
        <v>92.1</v>
      </c>
      <c r="I12" s="6">
        <v>2302</v>
      </c>
      <c r="J12" s="6">
        <v>44.54</v>
      </c>
      <c r="K12" s="6">
        <v>1459</v>
      </c>
      <c r="L12" s="39">
        <v>71.7</v>
      </c>
      <c r="M12" s="6">
        <v>1.4</v>
      </c>
      <c r="N12" s="41">
        <v>2.249</v>
      </c>
      <c r="O12" s="41">
        <f>13.7*3.6</f>
        <v>49.32</v>
      </c>
      <c r="P12" s="6">
        <v>1614</v>
      </c>
      <c r="Q12" s="38">
        <v>66.81</v>
      </c>
      <c r="R12" s="6">
        <v>17.08</v>
      </c>
      <c r="S12" s="38">
        <v>975</v>
      </c>
      <c r="T12" s="6">
        <v>1228</v>
      </c>
      <c r="U12" s="39">
        <v>58.52</v>
      </c>
      <c r="V12" s="6">
        <v>1412</v>
      </c>
      <c r="W12" s="39">
        <v>-21.36</v>
      </c>
      <c r="X12" s="6">
        <v>2256</v>
      </c>
      <c r="Y12" s="37">
        <v>3.873</v>
      </c>
    </row>
    <row r="13" spans="1:25" ht="12.75">
      <c r="A13" s="6">
        <v>2012</v>
      </c>
      <c r="B13" s="11">
        <v>41253</v>
      </c>
      <c r="C13" s="6">
        <v>33.56</v>
      </c>
      <c r="D13" s="6">
        <v>1646</v>
      </c>
      <c r="E13" s="6">
        <v>20.53</v>
      </c>
      <c r="F13" s="6">
        <v>542</v>
      </c>
      <c r="G13" s="6">
        <v>26.27</v>
      </c>
      <c r="H13" s="39">
        <v>94.7</v>
      </c>
      <c r="I13" s="6">
        <v>653</v>
      </c>
      <c r="J13" s="6">
        <v>40.58</v>
      </c>
      <c r="K13" s="6">
        <v>1646</v>
      </c>
      <c r="L13" s="39">
        <v>72.1</v>
      </c>
      <c r="M13" s="6">
        <v>0</v>
      </c>
      <c r="N13" s="37">
        <v>1.81</v>
      </c>
      <c r="O13" s="41">
        <f>7.47*3.6</f>
        <v>26.892</v>
      </c>
      <c r="P13" s="6">
        <v>2133</v>
      </c>
      <c r="Q13" s="6">
        <v>281.7</v>
      </c>
      <c r="R13" s="39">
        <v>24.08</v>
      </c>
      <c r="S13" s="38">
        <v>956</v>
      </c>
      <c r="T13" s="6">
        <v>1409</v>
      </c>
      <c r="U13" s="39">
        <v>68.53</v>
      </c>
      <c r="V13" s="6">
        <v>1352</v>
      </c>
      <c r="W13" s="39">
        <v>-22.1</v>
      </c>
      <c r="X13" s="6">
        <v>138</v>
      </c>
      <c r="Y13" s="37">
        <v>4.766</v>
      </c>
    </row>
    <row r="14" spans="1:26" ht="12.75">
      <c r="A14" s="6">
        <v>2012</v>
      </c>
      <c r="B14" s="11">
        <v>41254</v>
      </c>
      <c r="C14" s="6">
        <v>31.36</v>
      </c>
      <c r="D14" s="6">
        <v>1514</v>
      </c>
      <c r="E14" s="6">
        <v>19.57</v>
      </c>
      <c r="F14" s="6">
        <v>1851</v>
      </c>
      <c r="G14" s="6">
        <v>24.56</v>
      </c>
      <c r="H14" s="39">
        <v>95</v>
      </c>
      <c r="I14" s="6">
        <v>2309</v>
      </c>
      <c r="J14" s="39">
        <v>53.65</v>
      </c>
      <c r="K14" s="6">
        <v>1555</v>
      </c>
      <c r="L14" s="39">
        <v>79.7</v>
      </c>
      <c r="M14" s="6">
        <v>24.5</v>
      </c>
      <c r="N14" s="37">
        <v>2.109</v>
      </c>
      <c r="O14" s="37">
        <f>18.95*3.6</f>
        <v>68.22</v>
      </c>
      <c r="P14" s="6">
        <v>1843</v>
      </c>
      <c r="Q14" s="38">
        <v>192.4</v>
      </c>
      <c r="R14" s="39">
        <v>19.65</v>
      </c>
      <c r="S14" s="38">
        <v>848</v>
      </c>
      <c r="T14" s="6">
        <v>1228</v>
      </c>
      <c r="U14" s="36">
        <v>51.58</v>
      </c>
      <c r="V14" s="6">
        <v>1320</v>
      </c>
      <c r="W14" s="39">
        <v>-69.69</v>
      </c>
      <c r="X14" s="6">
        <v>1845</v>
      </c>
      <c r="Y14" s="37">
        <v>3.808</v>
      </c>
      <c r="Z14" s="13"/>
    </row>
    <row r="15" spans="1:25" ht="12.75">
      <c r="A15" s="6">
        <v>2012</v>
      </c>
      <c r="B15" s="11">
        <v>41255</v>
      </c>
      <c r="C15" s="6">
        <v>32.28</v>
      </c>
      <c r="D15" s="6">
        <v>1444</v>
      </c>
      <c r="E15" s="6">
        <v>20.38</v>
      </c>
      <c r="F15" s="6">
        <v>1747</v>
      </c>
      <c r="G15" s="6">
        <v>24.03</v>
      </c>
      <c r="H15" s="39">
        <v>95.4</v>
      </c>
      <c r="I15" s="6">
        <v>2032</v>
      </c>
      <c r="J15" s="39">
        <v>45.73</v>
      </c>
      <c r="K15" s="6">
        <v>1504</v>
      </c>
      <c r="L15" s="39">
        <v>82.8</v>
      </c>
      <c r="M15" s="6">
        <v>42.9</v>
      </c>
      <c r="N15" s="37">
        <v>1.172</v>
      </c>
      <c r="O15" s="41">
        <f>10.4*3.6</f>
        <v>37.440000000000005</v>
      </c>
      <c r="P15" s="6">
        <v>1704</v>
      </c>
      <c r="Q15" s="38">
        <v>1.874</v>
      </c>
      <c r="R15" s="6">
        <v>19.36</v>
      </c>
      <c r="S15" s="38">
        <v>889</v>
      </c>
      <c r="T15" s="6">
        <v>1445</v>
      </c>
      <c r="U15" s="39">
        <v>83.4</v>
      </c>
      <c r="V15" s="6">
        <v>1406</v>
      </c>
      <c r="W15" s="39">
        <v>-69.99</v>
      </c>
      <c r="X15" s="6">
        <v>1657</v>
      </c>
      <c r="Y15" s="37">
        <v>3.842</v>
      </c>
    </row>
    <row r="16" spans="1:25" ht="12.75">
      <c r="A16" s="6">
        <v>2012</v>
      </c>
      <c r="B16" s="11">
        <v>41256</v>
      </c>
      <c r="C16" s="39">
        <v>31.2</v>
      </c>
      <c r="D16" s="6">
        <v>1526</v>
      </c>
      <c r="E16" s="6">
        <v>20.34</v>
      </c>
      <c r="F16" s="6">
        <v>448</v>
      </c>
      <c r="G16" s="6">
        <v>24.06</v>
      </c>
      <c r="H16" s="39">
        <v>94.2</v>
      </c>
      <c r="I16" s="6">
        <v>2254</v>
      </c>
      <c r="J16" s="39">
        <v>51.27</v>
      </c>
      <c r="K16" s="6">
        <v>1504</v>
      </c>
      <c r="L16" s="39">
        <v>81.2</v>
      </c>
      <c r="M16" s="6">
        <v>0</v>
      </c>
      <c r="N16" s="37">
        <v>1.979</v>
      </c>
      <c r="O16" s="41">
        <f>7.7*3.6</f>
        <v>27.720000000000002</v>
      </c>
      <c r="P16" s="6">
        <v>1623</v>
      </c>
      <c r="Q16" s="38">
        <v>175.1</v>
      </c>
      <c r="R16" s="6">
        <v>18.78</v>
      </c>
      <c r="S16" s="38">
        <v>1064</v>
      </c>
      <c r="T16" s="6">
        <v>1323</v>
      </c>
      <c r="U16" s="39">
        <v>73</v>
      </c>
      <c r="V16" s="6">
        <v>1504</v>
      </c>
      <c r="W16" s="39">
        <v>-27.82</v>
      </c>
      <c r="X16" s="6">
        <v>15</v>
      </c>
      <c r="Y16" s="37">
        <v>3.714</v>
      </c>
    </row>
    <row r="17" spans="1:25" ht="12.75">
      <c r="A17" s="6">
        <v>2012</v>
      </c>
      <c r="B17" s="11">
        <v>41257</v>
      </c>
      <c r="C17" s="6">
        <v>28.69</v>
      </c>
      <c r="D17" s="6">
        <v>1410</v>
      </c>
      <c r="E17" s="6">
        <v>20.58</v>
      </c>
      <c r="F17" s="6">
        <v>747</v>
      </c>
      <c r="G17" s="39">
        <v>22.85</v>
      </c>
      <c r="H17" s="39">
        <v>96.2</v>
      </c>
      <c r="I17" s="6">
        <v>813</v>
      </c>
      <c r="J17" s="39">
        <v>63.21</v>
      </c>
      <c r="K17" s="6">
        <v>1412</v>
      </c>
      <c r="L17" s="39">
        <v>88.9</v>
      </c>
      <c r="M17" s="6">
        <v>6.7</v>
      </c>
      <c r="N17" s="37">
        <v>1.435</v>
      </c>
      <c r="O17" s="37">
        <f>8.22*3.6</f>
        <v>29.592000000000002</v>
      </c>
      <c r="P17" s="6">
        <v>1518</v>
      </c>
      <c r="Q17" s="38">
        <v>258</v>
      </c>
      <c r="R17" s="6">
        <v>10.93</v>
      </c>
      <c r="S17" s="38">
        <v>1072</v>
      </c>
      <c r="T17" s="6">
        <v>1338</v>
      </c>
      <c r="U17" s="6">
        <v>56.63</v>
      </c>
      <c r="V17" s="6">
        <v>1413</v>
      </c>
      <c r="W17" s="39">
        <v>-21.51</v>
      </c>
      <c r="X17" s="6">
        <v>2359</v>
      </c>
      <c r="Y17" s="37">
        <v>2.033</v>
      </c>
    </row>
    <row r="18" spans="1:25" ht="12.75">
      <c r="A18" s="6">
        <v>2012</v>
      </c>
      <c r="B18" s="11">
        <v>41258</v>
      </c>
      <c r="C18" s="39">
        <v>27.4</v>
      </c>
      <c r="D18" s="6">
        <v>1643</v>
      </c>
      <c r="E18" s="39">
        <v>20.39</v>
      </c>
      <c r="F18" s="6">
        <v>2249</v>
      </c>
      <c r="G18" s="39">
        <v>22.9</v>
      </c>
      <c r="H18" s="39">
        <v>95.9</v>
      </c>
      <c r="I18" s="6">
        <v>342</v>
      </c>
      <c r="J18" s="6">
        <v>63.68</v>
      </c>
      <c r="K18" s="6">
        <v>1643</v>
      </c>
      <c r="L18" s="39">
        <v>88.8</v>
      </c>
      <c r="M18" s="6">
        <v>17.9</v>
      </c>
      <c r="N18" s="37">
        <v>1.375</v>
      </c>
      <c r="O18" s="37">
        <f>9.2*3.6</f>
        <v>33.12</v>
      </c>
      <c r="P18" s="6">
        <v>2220</v>
      </c>
      <c r="Q18" s="38">
        <v>255</v>
      </c>
      <c r="R18" s="39">
        <v>12.55</v>
      </c>
      <c r="S18" s="38">
        <v>673.4</v>
      </c>
      <c r="T18" s="6">
        <v>1641</v>
      </c>
      <c r="U18" s="39">
        <v>23.99</v>
      </c>
      <c r="V18" s="6">
        <v>1405</v>
      </c>
      <c r="W18" s="39">
        <v>-78.3</v>
      </c>
      <c r="X18" s="6">
        <v>2229</v>
      </c>
      <c r="Y18" s="37">
        <v>2.087</v>
      </c>
    </row>
    <row r="19" spans="1:25" ht="12.75">
      <c r="A19" s="6">
        <v>2012</v>
      </c>
      <c r="B19" s="11">
        <v>41259</v>
      </c>
      <c r="C19" s="39">
        <v>29.55</v>
      </c>
      <c r="D19" s="6">
        <v>1634</v>
      </c>
      <c r="E19" s="6">
        <v>20.28</v>
      </c>
      <c r="F19" s="6">
        <v>450</v>
      </c>
      <c r="G19" s="6">
        <v>23.97</v>
      </c>
      <c r="H19" s="39">
        <v>96.4</v>
      </c>
      <c r="I19" s="6">
        <v>621</v>
      </c>
      <c r="J19" s="39">
        <v>51.8</v>
      </c>
      <c r="K19" s="6">
        <v>1635</v>
      </c>
      <c r="L19" s="39">
        <v>80.1</v>
      </c>
      <c r="M19" s="38">
        <v>3</v>
      </c>
      <c r="N19" s="37">
        <v>1.648</v>
      </c>
      <c r="O19" s="37">
        <f>6.275*3.6</f>
        <v>22.590000000000003</v>
      </c>
      <c r="P19" s="6">
        <v>1525</v>
      </c>
      <c r="Q19" s="38">
        <v>266.3</v>
      </c>
      <c r="R19" s="6">
        <v>18.54</v>
      </c>
      <c r="S19" s="38">
        <v>1091</v>
      </c>
      <c r="T19" s="6">
        <v>1220</v>
      </c>
      <c r="U19" s="39">
        <v>40.2</v>
      </c>
      <c r="V19" s="6">
        <v>1539</v>
      </c>
      <c r="W19" s="39">
        <v>-29.16</v>
      </c>
      <c r="X19" s="6">
        <v>0</v>
      </c>
      <c r="Y19" s="37">
        <v>3.433</v>
      </c>
    </row>
    <row r="20" spans="1:25" ht="12.75">
      <c r="A20" s="6">
        <v>2012</v>
      </c>
      <c r="B20" s="11">
        <v>41260</v>
      </c>
      <c r="C20" s="39">
        <v>24.78</v>
      </c>
      <c r="D20" s="6">
        <v>1229</v>
      </c>
      <c r="E20" s="6">
        <v>20.59</v>
      </c>
      <c r="F20" s="6">
        <v>502</v>
      </c>
      <c r="G20" s="6">
        <v>22.11</v>
      </c>
      <c r="H20" s="39">
        <v>94.7</v>
      </c>
      <c r="I20" s="6">
        <v>645</v>
      </c>
      <c r="J20" s="39">
        <v>70.6</v>
      </c>
      <c r="K20" s="6">
        <v>1230</v>
      </c>
      <c r="L20" s="39">
        <v>88.5</v>
      </c>
      <c r="M20" s="6">
        <v>2.8</v>
      </c>
      <c r="N20" s="37">
        <v>1.678</v>
      </c>
      <c r="O20" s="41">
        <f>6.575*3.6</f>
        <v>23.67</v>
      </c>
      <c r="P20" s="6">
        <v>1253</v>
      </c>
      <c r="Q20" s="38">
        <v>211.5</v>
      </c>
      <c r="R20" s="39">
        <v>9.74</v>
      </c>
      <c r="S20" s="38">
        <v>545</v>
      </c>
      <c r="T20" s="6">
        <v>1115</v>
      </c>
      <c r="U20" s="39">
        <v>14.42</v>
      </c>
      <c r="V20" s="6">
        <v>1255</v>
      </c>
      <c r="W20" s="39">
        <v>-22.35</v>
      </c>
      <c r="X20" s="6">
        <v>303</v>
      </c>
      <c r="Y20" s="37">
        <v>1.733</v>
      </c>
    </row>
    <row r="21" spans="1:25" ht="12.75">
      <c r="A21" s="6">
        <v>2012</v>
      </c>
      <c r="B21" s="11">
        <v>41261</v>
      </c>
      <c r="C21" s="39">
        <v>30.3</v>
      </c>
      <c r="D21" s="6">
        <v>1737</v>
      </c>
      <c r="E21" s="39">
        <v>19.43</v>
      </c>
      <c r="F21" s="6">
        <v>419</v>
      </c>
      <c r="G21" s="39">
        <v>24.79</v>
      </c>
      <c r="H21" s="39">
        <v>95.6</v>
      </c>
      <c r="I21" s="6">
        <v>633</v>
      </c>
      <c r="J21" s="39">
        <v>46.45</v>
      </c>
      <c r="K21" s="6">
        <v>1817</v>
      </c>
      <c r="L21" s="39">
        <v>75</v>
      </c>
      <c r="M21" s="6">
        <v>0.1</v>
      </c>
      <c r="N21" s="37">
        <v>1.022</v>
      </c>
      <c r="O21" s="41">
        <f>5.825*3.6</f>
        <v>20.970000000000002</v>
      </c>
      <c r="P21" s="6">
        <v>1441</v>
      </c>
      <c r="Q21" s="6">
        <v>186.7</v>
      </c>
      <c r="R21" s="39">
        <v>23.36</v>
      </c>
      <c r="S21" s="38">
        <v>1084</v>
      </c>
      <c r="T21" s="6">
        <v>1507</v>
      </c>
      <c r="U21" s="39">
        <v>70.5</v>
      </c>
      <c r="V21" s="6">
        <v>1333</v>
      </c>
      <c r="W21" s="39">
        <v>-23.05</v>
      </c>
      <c r="X21" s="6">
        <v>431</v>
      </c>
      <c r="Y21" s="37">
        <v>4.351</v>
      </c>
    </row>
    <row r="22" spans="1:27" ht="12.75">
      <c r="A22" s="6">
        <v>2012</v>
      </c>
      <c r="B22" s="11">
        <v>41262</v>
      </c>
      <c r="C22" s="6">
        <v>31.02</v>
      </c>
      <c r="D22" s="6">
        <v>1558</v>
      </c>
      <c r="E22" s="6">
        <v>22.34</v>
      </c>
      <c r="F22" s="6">
        <v>639</v>
      </c>
      <c r="G22" s="39">
        <v>26.21</v>
      </c>
      <c r="H22" s="39">
        <v>94</v>
      </c>
      <c r="I22" s="6">
        <v>747</v>
      </c>
      <c r="J22" s="39">
        <v>39.53</v>
      </c>
      <c r="K22" s="6">
        <v>1723</v>
      </c>
      <c r="L22" s="39">
        <v>70.7</v>
      </c>
      <c r="M22" s="38">
        <v>0.1</v>
      </c>
      <c r="N22" s="37">
        <v>1.323</v>
      </c>
      <c r="O22" s="37">
        <f>7.77*3.6</f>
        <v>27.971999999999998</v>
      </c>
      <c r="P22" s="6">
        <v>1611</v>
      </c>
      <c r="Q22" s="38">
        <v>179.3</v>
      </c>
      <c r="R22" s="6">
        <v>21.73</v>
      </c>
      <c r="S22" s="38">
        <v>1128</v>
      </c>
      <c r="T22" s="6">
        <v>1218</v>
      </c>
      <c r="U22" s="39">
        <v>72.1</v>
      </c>
      <c r="V22" s="6">
        <v>1323</v>
      </c>
      <c r="W22" s="6">
        <v>-19.29</v>
      </c>
      <c r="X22" s="6">
        <v>2359</v>
      </c>
      <c r="Y22" s="6">
        <v>4.413</v>
      </c>
      <c r="AA22" s="29"/>
    </row>
    <row r="23" spans="1:25" ht="12.75">
      <c r="A23" s="6">
        <v>2012</v>
      </c>
      <c r="B23" s="11">
        <v>41263</v>
      </c>
      <c r="C23" s="39">
        <v>34.23</v>
      </c>
      <c r="D23" s="6">
        <v>1500</v>
      </c>
      <c r="E23" s="39">
        <v>20.72</v>
      </c>
      <c r="F23" s="6">
        <v>349</v>
      </c>
      <c r="G23" s="39">
        <v>27.21</v>
      </c>
      <c r="H23" s="39">
        <v>93.3</v>
      </c>
      <c r="I23" s="6">
        <v>413</v>
      </c>
      <c r="J23" s="39">
        <v>35.31</v>
      </c>
      <c r="K23" s="6">
        <v>1754</v>
      </c>
      <c r="L23" s="39">
        <v>66.35</v>
      </c>
      <c r="M23" s="6">
        <v>0</v>
      </c>
      <c r="N23" s="6">
        <v>1.705</v>
      </c>
      <c r="O23" s="41">
        <f>5.825*3.6</f>
        <v>20.970000000000002</v>
      </c>
      <c r="P23" s="6">
        <v>1208</v>
      </c>
      <c r="Q23" s="38">
        <v>353.2</v>
      </c>
      <c r="R23" s="6">
        <v>24.92</v>
      </c>
      <c r="S23" s="38">
        <v>879</v>
      </c>
      <c r="T23" s="6">
        <v>1457</v>
      </c>
      <c r="U23" s="39">
        <v>77.6</v>
      </c>
      <c r="V23" s="6">
        <v>1412</v>
      </c>
      <c r="W23" s="6">
        <v>-22.71</v>
      </c>
      <c r="X23" s="6">
        <v>307</v>
      </c>
      <c r="Y23" s="6">
        <v>5.158</v>
      </c>
    </row>
    <row r="24" spans="1:25" ht="12.75">
      <c r="A24" s="6">
        <v>2012</v>
      </c>
      <c r="B24" s="11">
        <v>41264</v>
      </c>
      <c r="C24" s="6">
        <v>34.93</v>
      </c>
      <c r="D24" s="6">
        <v>1535</v>
      </c>
      <c r="E24" s="6">
        <v>21.23</v>
      </c>
      <c r="F24" s="6">
        <v>627</v>
      </c>
      <c r="G24" s="6">
        <v>27.18</v>
      </c>
      <c r="H24" s="39">
        <v>88.2</v>
      </c>
      <c r="I24" s="6">
        <v>644</v>
      </c>
      <c r="J24" s="39">
        <v>31.41</v>
      </c>
      <c r="K24" s="6">
        <v>1532</v>
      </c>
      <c r="L24" s="39">
        <v>64.74</v>
      </c>
      <c r="M24" s="6">
        <v>2.6</v>
      </c>
      <c r="N24" s="37">
        <v>1.936</v>
      </c>
      <c r="O24" s="37">
        <f>13.7*3.6</f>
        <v>49.32</v>
      </c>
      <c r="P24" s="6">
        <v>2305</v>
      </c>
      <c r="Q24" s="38">
        <v>147.1</v>
      </c>
      <c r="R24" s="6">
        <v>21.59</v>
      </c>
      <c r="S24" s="38">
        <v>1049</v>
      </c>
      <c r="T24" s="6">
        <v>1335</v>
      </c>
      <c r="U24" s="39">
        <v>72</v>
      </c>
      <c r="V24" s="6">
        <v>1409</v>
      </c>
      <c r="W24" s="6">
        <v>-33.55</v>
      </c>
      <c r="X24" s="6">
        <v>2353</v>
      </c>
      <c r="Y24" s="37">
        <v>4.632</v>
      </c>
    </row>
    <row r="25" spans="1:25" ht="12.75">
      <c r="A25" s="6">
        <v>2012</v>
      </c>
      <c r="B25" s="11">
        <v>41265</v>
      </c>
      <c r="C25" s="6">
        <v>30.72</v>
      </c>
      <c r="D25" s="6">
        <v>1528</v>
      </c>
      <c r="E25" s="39">
        <v>21.43</v>
      </c>
      <c r="F25" s="6">
        <v>638</v>
      </c>
      <c r="G25" s="6">
        <v>24.76</v>
      </c>
      <c r="H25" s="39">
        <v>94.3</v>
      </c>
      <c r="I25" s="6">
        <v>720</v>
      </c>
      <c r="J25" s="39">
        <v>53.32</v>
      </c>
      <c r="K25" s="6">
        <v>1544</v>
      </c>
      <c r="L25" s="39">
        <v>80.6</v>
      </c>
      <c r="M25" s="38">
        <v>1.9</v>
      </c>
      <c r="N25" s="6">
        <v>2.046</v>
      </c>
      <c r="O25" s="41">
        <f>8.22*3.6</f>
        <v>29.592000000000002</v>
      </c>
      <c r="P25" s="6">
        <v>1</v>
      </c>
      <c r="Q25" s="38">
        <v>137.7</v>
      </c>
      <c r="R25" s="6">
        <v>17.99</v>
      </c>
      <c r="S25" s="38">
        <v>986</v>
      </c>
      <c r="T25" s="6">
        <v>1505</v>
      </c>
      <c r="U25" s="39">
        <v>66.55</v>
      </c>
      <c r="V25" s="6">
        <v>1354</v>
      </c>
      <c r="W25" s="6">
        <v>-35.25</v>
      </c>
      <c r="X25" s="6">
        <v>28</v>
      </c>
      <c r="Y25" s="6">
        <v>3.487</v>
      </c>
    </row>
    <row r="26" spans="1:26" ht="12.75">
      <c r="A26" s="6">
        <v>2012</v>
      </c>
      <c r="B26" s="11">
        <v>41266</v>
      </c>
      <c r="C26" s="6">
        <v>32.69</v>
      </c>
      <c r="D26" s="6">
        <v>1410</v>
      </c>
      <c r="E26" s="6">
        <v>21.73</v>
      </c>
      <c r="F26" s="6">
        <v>629</v>
      </c>
      <c r="G26" s="6">
        <v>26.25</v>
      </c>
      <c r="H26" s="39">
        <v>90.2</v>
      </c>
      <c r="I26" s="6">
        <v>430</v>
      </c>
      <c r="J26" s="39">
        <v>42.56</v>
      </c>
      <c r="K26" s="6">
        <v>1434</v>
      </c>
      <c r="L26" s="39">
        <v>72</v>
      </c>
      <c r="M26" s="6">
        <v>0</v>
      </c>
      <c r="N26" s="6">
        <v>2.938</v>
      </c>
      <c r="O26" s="41">
        <f>8.45*3.6</f>
        <v>30.419999999999998</v>
      </c>
      <c r="P26" s="6">
        <v>820</v>
      </c>
      <c r="Q26" s="38">
        <v>71</v>
      </c>
      <c r="R26" s="39">
        <v>21.45</v>
      </c>
      <c r="S26" s="38">
        <v>1069</v>
      </c>
      <c r="T26" s="6">
        <v>1401</v>
      </c>
      <c r="U26" s="39">
        <v>69.98</v>
      </c>
      <c r="V26" s="6">
        <v>1413</v>
      </c>
      <c r="W26" s="39">
        <v>-24.1</v>
      </c>
      <c r="X26" s="6">
        <v>625</v>
      </c>
      <c r="Y26" s="53">
        <v>4.318</v>
      </c>
      <c r="Z26" s="13"/>
    </row>
    <row r="27" spans="1:25" ht="12.75">
      <c r="A27" s="6">
        <v>2012</v>
      </c>
      <c r="B27" s="11">
        <v>41267</v>
      </c>
      <c r="C27" s="6">
        <v>34.45</v>
      </c>
      <c r="D27" s="6">
        <v>1649</v>
      </c>
      <c r="E27" s="6">
        <v>21.45</v>
      </c>
      <c r="F27" s="6">
        <v>647</v>
      </c>
      <c r="G27" s="39">
        <v>27.35</v>
      </c>
      <c r="H27" s="39">
        <v>92.3</v>
      </c>
      <c r="I27" s="6">
        <v>706</v>
      </c>
      <c r="J27" s="6">
        <v>33.86</v>
      </c>
      <c r="K27" s="6">
        <v>1728</v>
      </c>
      <c r="L27" s="39">
        <v>66.31</v>
      </c>
      <c r="M27" s="6">
        <v>0</v>
      </c>
      <c r="N27" s="41">
        <v>1.95</v>
      </c>
      <c r="O27" s="41">
        <f>6.725*3.6</f>
        <v>24.21</v>
      </c>
      <c r="P27" s="6">
        <v>1316</v>
      </c>
      <c r="Q27" s="38">
        <v>8.25</v>
      </c>
      <c r="R27" s="6">
        <v>25.84</v>
      </c>
      <c r="S27" s="38">
        <v>889</v>
      </c>
      <c r="T27" s="6">
        <v>1432</v>
      </c>
      <c r="U27" s="39">
        <v>73.6</v>
      </c>
      <c r="V27" s="6">
        <v>1414</v>
      </c>
      <c r="W27" s="39">
        <v>-20.94</v>
      </c>
      <c r="X27" s="6">
        <v>552</v>
      </c>
      <c r="Y27" s="41">
        <v>5.336</v>
      </c>
    </row>
    <row r="28" spans="1:26" ht="12.75">
      <c r="A28" s="6">
        <v>2012</v>
      </c>
      <c r="B28" s="11">
        <v>41268</v>
      </c>
      <c r="C28" s="6">
        <v>33.93</v>
      </c>
      <c r="D28" s="6">
        <v>1617</v>
      </c>
      <c r="E28" s="39">
        <v>21.68</v>
      </c>
      <c r="F28" s="6">
        <v>439</v>
      </c>
      <c r="G28" s="39">
        <v>27.69</v>
      </c>
      <c r="H28" s="39">
        <v>91.2</v>
      </c>
      <c r="I28" s="6">
        <v>431</v>
      </c>
      <c r="J28" s="6">
        <v>37.55</v>
      </c>
      <c r="K28" s="6">
        <v>1442</v>
      </c>
      <c r="L28" s="39">
        <v>65.07</v>
      </c>
      <c r="M28" s="6">
        <v>0</v>
      </c>
      <c r="N28" s="41">
        <v>1.28</v>
      </c>
      <c r="O28" s="41">
        <f>5.825*3.6</f>
        <v>20.970000000000002</v>
      </c>
      <c r="P28" s="6">
        <v>1308</v>
      </c>
      <c r="Q28" s="38">
        <v>268.1</v>
      </c>
      <c r="R28" s="6">
        <v>22.22</v>
      </c>
      <c r="S28" s="38">
        <v>1002</v>
      </c>
      <c r="T28" s="6">
        <v>1439</v>
      </c>
      <c r="U28" s="39">
        <v>70.2</v>
      </c>
      <c r="V28" s="6">
        <v>1420</v>
      </c>
      <c r="W28" s="39">
        <v>-21.44</v>
      </c>
      <c r="X28" s="6">
        <v>431</v>
      </c>
      <c r="Y28" s="6">
        <v>4.718</v>
      </c>
      <c r="Z28" s="29"/>
    </row>
    <row r="29" spans="1:26" ht="12.75">
      <c r="A29" s="6">
        <v>2012</v>
      </c>
      <c r="B29" s="11">
        <v>41269</v>
      </c>
      <c r="C29" s="39">
        <v>27.8</v>
      </c>
      <c r="D29" s="6">
        <v>1601</v>
      </c>
      <c r="E29" s="6">
        <v>19.67</v>
      </c>
      <c r="F29" s="6">
        <v>1017</v>
      </c>
      <c r="G29" s="39">
        <v>23.7</v>
      </c>
      <c r="H29" s="39">
        <v>95.9</v>
      </c>
      <c r="I29" s="6">
        <v>1043</v>
      </c>
      <c r="J29" s="6">
        <v>64.34</v>
      </c>
      <c r="K29" s="6">
        <v>1711</v>
      </c>
      <c r="L29" s="39">
        <v>80.1</v>
      </c>
      <c r="M29" s="6">
        <v>24.6</v>
      </c>
      <c r="N29" s="41">
        <v>1.585</v>
      </c>
      <c r="O29" s="41">
        <f>7.92*3.6</f>
        <v>28.512</v>
      </c>
      <c r="P29" s="6">
        <v>857</v>
      </c>
      <c r="Q29" s="45">
        <v>288.5</v>
      </c>
      <c r="R29" s="39">
        <v>9.12</v>
      </c>
      <c r="S29" s="38">
        <v>487.3</v>
      </c>
      <c r="T29" s="6">
        <v>1552</v>
      </c>
      <c r="U29" s="39">
        <v>25.35</v>
      </c>
      <c r="V29" s="6">
        <v>1605</v>
      </c>
      <c r="W29" s="6">
        <v>-175.6</v>
      </c>
      <c r="X29" s="6">
        <v>936</v>
      </c>
      <c r="Y29" s="37">
        <v>1.673</v>
      </c>
      <c r="Z29" s="29"/>
    </row>
    <row r="30" spans="1:25" ht="12.75">
      <c r="A30" s="6">
        <v>2012</v>
      </c>
      <c r="B30" s="11">
        <v>41270</v>
      </c>
      <c r="C30" s="6">
        <v>34.19</v>
      </c>
      <c r="D30" s="6">
        <v>1617</v>
      </c>
      <c r="E30" s="6">
        <v>19.51</v>
      </c>
      <c r="F30" s="6">
        <v>639</v>
      </c>
      <c r="G30" s="6">
        <v>25.91</v>
      </c>
      <c r="H30" s="39">
        <v>95.2</v>
      </c>
      <c r="I30" s="6">
        <v>716</v>
      </c>
      <c r="J30" s="39">
        <v>34.38</v>
      </c>
      <c r="K30" s="6">
        <v>1619</v>
      </c>
      <c r="L30" s="39">
        <v>71.9</v>
      </c>
      <c r="M30" s="38">
        <v>0</v>
      </c>
      <c r="N30" s="6">
        <v>1.246</v>
      </c>
      <c r="O30" s="41">
        <f>9.2*3.6</f>
        <v>33.12</v>
      </c>
      <c r="P30" s="6">
        <v>1716</v>
      </c>
      <c r="Q30" s="38">
        <v>184.8</v>
      </c>
      <c r="R30" s="39">
        <v>25.61</v>
      </c>
      <c r="S30" s="38">
        <v>876</v>
      </c>
      <c r="T30" s="6">
        <v>1336</v>
      </c>
      <c r="U30" s="39">
        <v>83</v>
      </c>
      <c r="V30" s="6">
        <v>1409</v>
      </c>
      <c r="W30" s="39">
        <v>-25</v>
      </c>
      <c r="X30" s="6">
        <v>615</v>
      </c>
      <c r="Y30" s="37">
        <v>5.068</v>
      </c>
    </row>
    <row r="31" spans="1:25" ht="12.75">
      <c r="A31" s="6">
        <v>2012</v>
      </c>
      <c r="B31" s="11">
        <v>41271</v>
      </c>
      <c r="C31" s="6">
        <v>24.91</v>
      </c>
      <c r="D31" s="6">
        <v>1742</v>
      </c>
      <c r="E31" s="6">
        <v>19.41</v>
      </c>
      <c r="F31" s="6">
        <v>843</v>
      </c>
      <c r="G31" s="6">
        <v>22.17</v>
      </c>
      <c r="H31" s="39">
        <v>96.2</v>
      </c>
      <c r="I31" s="6">
        <v>1101</v>
      </c>
      <c r="J31" s="39">
        <v>71.5</v>
      </c>
      <c r="K31" s="6">
        <v>1750</v>
      </c>
      <c r="L31" s="39">
        <v>86</v>
      </c>
      <c r="M31" s="38">
        <v>57.3</v>
      </c>
      <c r="N31" s="6">
        <v>1.887</v>
      </c>
      <c r="O31" s="37">
        <f>7.02*3.6</f>
        <v>25.272</v>
      </c>
      <c r="P31" s="6">
        <v>837</v>
      </c>
      <c r="Q31" s="38">
        <v>393.4</v>
      </c>
      <c r="R31" s="6">
        <v>8.17</v>
      </c>
      <c r="S31" s="38">
        <v>393.4</v>
      </c>
      <c r="T31" s="6">
        <v>1648</v>
      </c>
      <c r="U31" s="39">
        <v>11.32</v>
      </c>
      <c r="V31" s="6">
        <v>1701</v>
      </c>
      <c r="W31" s="39">
        <v>-184.5</v>
      </c>
      <c r="X31" s="6">
        <v>857</v>
      </c>
      <c r="Y31" s="37">
        <v>1.316</v>
      </c>
    </row>
    <row r="32" spans="1:25" ht="12.75">
      <c r="A32" s="6">
        <v>2012</v>
      </c>
      <c r="B32" s="11">
        <v>41272</v>
      </c>
      <c r="C32" s="6">
        <v>29.59</v>
      </c>
      <c r="D32" s="6">
        <v>1518</v>
      </c>
      <c r="E32" s="6">
        <v>21.12</v>
      </c>
      <c r="F32" s="6">
        <v>509</v>
      </c>
      <c r="G32" s="39">
        <v>23.98</v>
      </c>
      <c r="H32" s="39">
        <v>94.9</v>
      </c>
      <c r="I32" s="6">
        <v>739</v>
      </c>
      <c r="J32" s="39">
        <v>48.44</v>
      </c>
      <c r="K32" s="6">
        <v>1516</v>
      </c>
      <c r="L32" s="39">
        <v>82.1</v>
      </c>
      <c r="M32" s="6">
        <v>0</v>
      </c>
      <c r="N32" s="37">
        <v>1.069</v>
      </c>
      <c r="O32" s="41">
        <f>8.3*3.6</f>
        <v>29.880000000000003</v>
      </c>
      <c r="P32" s="6">
        <v>1521</v>
      </c>
      <c r="Q32" s="38">
        <v>0.094</v>
      </c>
      <c r="R32" s="39">
        <v>17.43</v>
      </c>
      <c r="S32" s="38">
        <v>1129</v>
      </c>
      <c r="T32" s="6">
        <v>1408</v>
      </c>
      <c r="U32" s="39">
        <v>71.8</v>
      </c>
      <c r="V32" s="6">
        <v>1414</v>
      </c>
      <c r="W32" s="6">
        <v>-20.48</v>
      </c>
      <c r="X32" s="6">
        <v>2359</v>
      </c>
      <c r="Y32" s="37">
        <v>3.257</v>
      </c>
    </row>
    <row r="33" spans="1:25" ht="12.75">
      <c r="A33" s="6">
        <v>2012</v>
      </c>
      <c r="B33" s="11">
        <v>41273</v>
      </c>
      <c r="C33" s="39">
        <v>31.84</v>
      </c>
      <c r="D33" s="6">
        <v>1524</v>
      </c>
      <c r="E33" s="39">
        <v>20.91</v>
      </c>
      <c r="F33" s="6">
        <v>644</v>
      </c>
      <c r="G33" s="6">
        <v>24.78</v>
      </c>
      <c r="H33" s="39">
        <v>91.7</v>
      </c>
      <c r="I33" s="6">
        <v>536</v>
      </c>
      <c r="J33" s="6">
        <v>44.74</v>
      </c>
      <c r="K33" s="6">
        <v>1527</v>
      </c>
      <c r="L33" s="39">
        <v>75.8</v>
      </c>
      <c r="M33" s="6">
        <v>0.9</v>
      </c>
      <c r="N33" s="41">
        <v>1.498</v>
      </c>
      <c r="O33" s="41">
        <f>9.5*3.6</f>
        <v>34.2</v>
      </c>
      <c r="P33" s="6">
        <v>1855</v>
      </c>
      <c r="Q33" s="45">
        <v>138.1</v>
      </c>
      <c r="R33" s="39">
        <v>20.17</v>
      </c>
      <c r="S33" s="38">
        <v>1020</v>
      </c>
      <c r="T33" s="6">
        <v>1244</v>
      </c>
      <c r="U33" s="39">
        <v>80.2</v>
      </c>
      <c r="V33" s="6">
        <v>1347</v>
      </c>
      <c r="W33" s="39">
        <v>-21.63</v>
      </c>
      <c r="X33" s="6">
        <v>121</v>
      </c>
      <c r="Y33" s="37">
        <v>4.001</v>
      </c>
    </row>
    <row r="34" spans="1:25" ht="12.75">
      <c r="A34" s="6">
        <v>2012</v>
      </c>
      <c r="B34" s="11">
        <v>41274</v>
      </c>
      <c r="C34" s="39">
        <v>30.06</v>
      </c>
      <c r="D34" s="6">
        <v>1559</v>
      </c>
      <c r="E34" s="39">
        <v>19.99</v>
      </c>
      <c r="F34" s="6">
        <v>648</v>
      </c>
      <c r="G34" s="39">
        <v>23.66</v>
      </c>
      <c r="H34" s="39">
        <v>96.1</v>
      </c>
      <c r="I34" s="6">
        <v>759</v>
      </c>
      <c r="J34" s="6">
        <v>56.29</v>
      </c>
      <c r="K34" s="6">
        <v>1414</v>
      </c>
      <c r="L34" s="39">
        <v>82.8</v>
      </c>
      <c r="M34" s="6">
        <v>16.8</v>
      </c>
      <c r="N34" s="6">
        <v>1.929</v>
      </c>
      <c r="O34" s="37">
        <f>8.67*3.6</f>
        <v>31.212</v>
      </c>
      <c r="P34" s="6">
        <v>1746</v>
      </c>
      <c r="Q34" s="38">
        <v>328.4</v>
      </c>
      <c r="R34" s="6">
        <v>14.62</v>
      </c>
      <c r="S34" s="38">
        <v>1118</v>
      </c>
      <c r="T34" s="6">
        <v>1328</v>
      </c>
      <c r="U34" s="39">
        <v>51.25</v>
      </c>
      <c r="V34" s="6">
        <v>1219</v>
      </c>
      <c r="W34" s="6">
        <v>-54.11</v>
      </c>
      <c r="X34" s="6">
        <v>426</v>
      </c>
      <c r="Y34" s="37">
        <v>2.892</v>
      </c>
    </row>
    <row r="35" spans="3:25" ht="12.75">
      <c r="C35" s="42">
        <f>AVERAGE(C4:C34)</f>
        <v>31.341935483870962</v>
      </c>
      <c r="D35" s="35"/>
      <c r="E35" s="42">
        <f>AVERAGE(E4:E34)</f>
        <v>20.75387096774193</v>
      </c>
      <c r="F35" s="35"/>
      <c r="G35" s="42">
        <f>AVERAGE(G4:G34)</f>
        <v>25.26258064516129</v>
      </c>
      <c r="H35" s="42">
        <f>AVERAGE(H4:H34)</f>
        <v>93.48064516129031</v>
      </c>
      <c r="I35" s="35"/>
      <c r="J35" s="42">
        <f>AVERAGE(J4:J34)</f>
        <v>46.61999999999999</v>
      </c>
      <c r="K35" s="35"/>
      <c r="L35" s="42">
        <f>AVERAGE(L4:L34)</f>
        <v>75.05806451612902</v>
      </c>
      <c r="M35" s="43">
        <f>SUM(M4:M34)</f>
        <v>210.79999999999998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3">
        <f>SUM(Y4:Y34)</f>
        <v>121.22900000000001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" sqref="B2:E14"/>
    </sheetView>
  </sheetViews>
  <sheetFormatPr defaultColWidth="9.140625" defaultRowHeight="12.75"/>
  <cols>
    <col min="1" max="1" width="12.57421875" style="0" customWidth="1"/>
    <col min="2" max="2" width="11.57421875" style="0" customWidth="1"/>
    <col min="3" max="3" width="11.7109375" style="0" customWidth="1"/>
    <col min="4" max="4" width="11.140625" style="0" customWidth="1"/>
  </cols>
  <sheetData>
    <row r="1" spans="1:7" ht="25.5" customHeight="1">
      <c r="A1" s="20" t="s">
        <v>40</v>
      </c>
      <c r="B1" s="18" t="s">
        <v>45</v>
      </c>
      <c r="C1" s="18" t="s">
        <v>46</v>
      </c>
      <c r="D1" s="18" t="s">
        <v>36</v>
      </c>
      <c r="E1" s="18" t="s">
        <v>37</v>
      </c>
      <c r="F1" s="17"/>
      <c r="G1" s="30" t="s">
        <v>41</v>
      </c>
    </row>
    <row r="2" spans="1:7" ht="12.75">
      <c r="A2" s="12" t="s">
        <v>0</v>
      </c>
      <c r="B2" s="36">
        <f>JAN!E35</f>
        <v>18.882580645161294</v>
      </c>
      <c r="C2" s="36">
        <f>JAN!C35</f>
        <v>28.106774193548397</v>
      </c>
      <c r="D2" s="45">
        <f>JAN!M35</f>
        <v>312.8</v>
      </c>
      <c r="E2" s="36">
        <f>JAN!Y35</f>
        <v>99.966</v>
      </c>
      <c r="F2" s="31"/>
      <c r="G2" s="32">
        <f>AVERAGE(B2:C2)</f>
        <v>23.494677419354844</v>
      </c>
    </row>
    <row r="3" spans="1:7" ht="12.75">
      <c r="A3" s="12" t="s">
        <v>1</v>
      </c>
      <c r="B3" s="36">
        <f>FEV!E33</f>
        <v>19.554827586206898</v>
      </c>
      <c r="C3" s="36">
        <f>FEV!C33</f>
        <v>31.067931034482754</v>
      </c>
      <c r="D3" s="45">
        <f>FEV!M33</f>
        <v>230.79999999999998</v>
      </c>
      <c r="E3" s="36">
        <f>FEV!Y33</f>
        <v>117.15099999999998</v>
      </c>
      <c r="F3" s="31"/>
      <c r="G3" s="32">
        <f aca="true" t="shared" si="0" ref="G3:G12">AVERAGE(B3:C3)</f>
        <v>25.311379310344826</v>
      </c>
    </row>
    <row r="4" spans="1:7" ht="12.75">
      <c r="A4" s="12" t="s">
        <v>2</v>
      </c>
      <c r="B4" s="36">
        <f>MAR!E35</f>
        <v>18.854516129032252</v>
      </c>
      <c r="C4" s="36">
        <f>MAR!C35</f>
        <v>30.8858064516129</v>
      </c>
      <c r="D4" s="45">
        <f>MAR!M35</f>
        <v>33.8</v>
      </c>
      <c r="E4" s="36">
        <f>MAR!Y35</f>
        <v>115.72399999999998</v>
      </c>
      <c r="F4" s="31"/>
      <c r="G4" s="32">
        <f t="shared" si="0"/>
        <v>24.870161290322578</v>
      </c>
    </row>
    <row r="5" spans="1:7" ht="12.75">
      <c r="A5" s="12" t="s">
        <v>3</v>
      </c>
      <c r="B5" s="36">
        <f>ABR!E34</f>
        <v>18.19566666666667</v>
      </c>
      <c r="C5" s="36">
        <f>ABR!C34</f>
        <v>29.730999999999998</v>
      </c>
      <c r="D5" s="45">
        <f>ABR!M34</f>
        <v>94.1</v>
      </c>
      <c r="E5" s="36">
        <f>ABR!Y34</f>
        <v>90.24599999999997</v>
      </c>
      <c r="F5" s="31"/>
      <c r="G5" s="32">
        <f>AVERAGE(B5:C5)</f>
        <v>23.963333333333335</v>
      </c>
    </row>
    <row r="6" spans="1:7" ht="12.75">
      <c r="A6" s="12" t="s">
        <v>4</v>
      </c>
      <c r="B6" s="36">
        <f>MAI!E35</f>
        <v>14.57516129032258</v>
      </c>
      <c r="C6" s="36">
        <f>MAI!C35</f>
        <v>25.724516129032256</v>
      </c>
      <c r="D6" s="45">
        <f>MAI!M35</f>
        <v>29.900000000000002</v>
      </c>
      <c r="E6" s="36">
        <f>MAI!Y35</f>
        <v>72.24100000000001</v>
      </c>
      <c r="F6" s="31"/>
      <c r="G6" s="32">
        <f t="shared" si="0"/>
        <v>20.149838709677418</v>
      </c>
    </row>
    <row r="7" spans="1:7" ht="12.75">
      <c r="A7" s="12" t="s">
        <v>5</v>
      </c>
      <c r="B7" s="36">
        <f>JUN!E34</f>
        <v>15.10166666666667</v>
      </c>
      <c r="C7" s="36">
        <f>JUN!C34</f>
        <v>25.72366666666667</v>
      </c>
      <c r="D7" s="45">
        <f>JUN!M34</f>
        <v>117.3</v>
      </c>
      <c r="E7" s="36">
        <f>JUN!Y34</f>
        <v>58.830000000000005</v>
      </c>
      <c r="F7" s="31"/>
      <c r="G7" s="32">
        <f t="shared" si="0"/>
        <v>20.41266666666667</v>
      </c>
    </row>
    <row r="8" spans="1:7" ht="12.75">
      <c r="A8" s="12" t="s">
        <v>6</v>
      </c>
      <c r="B8" s="36">
        <f>JUL!E35</f>
        <v>12.722741935483873</v>
      </c>
      <c r="C8" s="36">
        <f>JUL!C35</f>
        <v>26.58709677419355</v>
      </c>
      <c r="D8" s="45">
        <f>JUL!M35</f>
        <v>32.6</v>
      </c>
      <c r="E8" s="36">
        <f>JUL!Y35</f>
        <v>82.44900000000001</v>
      </c>
      <c r="F8" s="31"/>
      <c r="G8" s="32">
        <f t="shared" si="0"/>
        <v>19.65491935483871</v>
      </c>
    </row>
    <row r="9" spans="1:7" ht="12.75">
      <c r="A9" s="12" t="s">
        <v>7</v>
      </c>
      <c r="B9" s="36">
        <f>AGO!E35</f>
        <v>14.021612903225805</v>
      </c>
      <c r="C9" s="36">
        <f>AGO!C35</f>
        <v>28.403870967741938</v>
      </c>
      <c r="D9" s="45">
        <f>AGO!M35</f>
        <v>0</v>
      </c>
      <c r="E9" s="36">
        <f>AGO!Y35</f>
        <v>110.81000000000002</v>
      </c>
      <c r="F9" s="31"/>
      <c r="G9" s="32">
        <f t="shared" si="0"/>
        <v>21.21274193548387</v>
      </c>
    </row>
    <row r="10" spans="1:7" ht="12.75">
      <c r="A10" s="12" t="s">
        <v>8</v>
      </c>
      <c r="B10" s="36">
        <f>SET!E34</f>
        <v>15.934999999999997</v>
      </c>
      <c r="C10" s="36">
        <f>SET!C34</f>
        <v>31.683666666666657</v>
      </c>
      <c r="D10" s="45">
        <f>SET!M34</f>
        <v>69.9</v>
      </c>
      <c r="E10" s="36">
        <f>SET!Y34</f>
        <v>124.32800000000005</v>
      </c>
      <c r="F10" s="31"/>
      <c r="G10" s="32">
        <f t="shared" si="0"/>
        <v>23.809333333333328</v>
      </c>
    </row>
    <row r="11" spans="1:7" ht="12.75">
      <c r="A11" s="12" t="s">
        <v>9</v>
      </c>
      <c r="B11" s="36">
        <f>OUT!E35</f>
        <v>19.492258064516125</v>
      </c>
      <c r="C11" s="36">
        <f>OUT!C35</f>
        <v>33.42161290322581</v>
      </c>
      <c r="D11" s="45">
        <f>OUT!M35</f>
        <v>83</v>
      </c>
      <c r="E11" s="36">
        <f>OUT!Y35</f>
        <v>141.51199999999997</v>
      </c>
      <c r="F11" s="31"/>
      <c r="G11" s="32">
        <f t="shared" si="0"/>
        <v>26.456935483870964</v>
      </c>
    </row>
    <row r="12" spans="1:7" ht="12.75">
      <c r="A12" s="12" t="s">
        <v>10</v>
      </c>
      <c r="B12" s="36">
        <f>NOV!E34</f>
        <v>19.218000000000004</v>
      </c>
      <c r="C12" s="36">
        <f>NOV!C34</f>
        <v>30.82633333333333</v>
      </c>
      <c r="D12" s="45">
        <f>NOV!M34</f>
        <v>258.7</v>
      </c>
      <c r="E12" s="36">
        <f>NOV!Y34</f>
        <v>120.32200000000002</v>
      </c>
      <c r="F12" s="31"/>
      <c r="G12" s="32">
        <f t="shared" si="0"/>
        <v>25.022166666666667</v>
      </c>
    </row>
    <row r="13" spans="1:7" ht="12.75">
      <c r="A13" s="12" t="s">
        <v>11</v>
      </c>
      <c r="B13" s="36">
        <f>DEZ!E35</f>
        <v>20.75387096774193</v>
      </c>
      <c r="C13" s="36">
        <f>DEZ!C35</f>
        <v>31.341935483870962</v>
      </c>
      <c r="D13" s="45">
        <f>DEZ!M35</f>
        <v>210.79999999999998</v>
      </c>
      <c r="E13" s="36">
        <f>DEZ!Y35</f>
        <v>121.22900000000001</v>
      </c>
      <c r="F13" s="31"/>
      <c r="G13" s="32">
        <f>AVERAGE(B13:C13)</f>
        <v>26.047903225806444</v>
      </c>
    </row>
    <row r="14" spans="1:7" ht="12.75">
      <c r="A14" s="19" t="s">
        <v>38</v>
      </c>
      <c r="B14" s="54">
        <f>AVERAGE(B2:B13)</f>
        <v>17.27565857125201</v>
      </c>
      <c r="C14" s="54">
        <f>AVERAGE(C2:C13)</f>
        <v>29.458684217031266</v>
      </c>
      <c r="D14" s="55">
        <f>SUM(D2:D13)</f>
        <v>1473.6999999999998</v>
      </c>
      <c r="E14" s="54">
        <f>SUM(E2:E13)</f>
        <v>1254.8080000000002</v>
      </c>
      <c r="F14" s="31"/>
      <c r="G14" s="31"/>
    </row>
    <row r="15" spans="1:5" ht="12.75">
      <c r="A15" s="21"/>
      <c r="B15" s="22"/>
      <c r="C15" s="22"/>
      <c r="D15" s="23"/>
      <c r="E15" s="24"/>
    </row>
    <row r="16" spans="1:3" ht="25.5" customHeight="1">
      <c r="A16" s="25" t="s">
        <v>39</v>
      </c>
      <c r="B16" s="26">
        <f>AVERAGE(B14:C14)</f>
        <v>23.367171394141636</v>
      </c>
      <c r="C16" s="27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Q43" sqref="Q4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5" max="5" width="9.57421875" style="0" customWidth="1"/>
    <col min="6" max="6" width="8.28125" style="0" customWidth="1"/>
    <col min="7" max="7" width="9.7109375" style="0" customWidth="1"/>
    <col min="8" max="8" width="10.140625" style="0" bestFit="1" customWidth="1"/>
    <col min="9" max="9" width="7.28125" style="0" customWidth="1"/>
    <col min="11" max="11" width="7.140625" style="0" customWidth="1"/>
    <col min="13" max="13" width="8.421875" style="0" customWidth="1"/>
    <col min="16" max="16" width="7.28125" style="0" customWidth="1"/>
    <col min="17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5" ht="12.75">
      <c r="A1" s="61">
        <v>39814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40909</v>
      </c>
      <c r="C4" s="39">
        <v>23.26</v>
      </c>
      <c r="D4" s="6">
        <v>1016</v>
      </c>
      <c r="E4" s="6">
        <v>19.83</v>
      </c>
      <c r="F4" s="6">
        <v>2318</v>
      </c>
      <c r="G4" s="39">
        <v>21.3</v>
      </c>
      <c r="H4" s="39">
        <v>96.2</v>
      </c>
      <c r="I4" s="6">
        <v>750</v>
      </c>
      <c r="J4" s="39">
        <v>86.5</v>
      </c>
      <c r="K4" s="6">
        <v>1013</v>
      </c>
      <c r="L4" s="39">
        <v>94.6</v>
      </c>
      <c r="M4" s="38">
        <v>46.3</v>
      </c>
      <c r="N4" s="37">
        <v>1.86</v>
      </c>
      <c r="O4" s="41">
        <f>6.875*3.6</f>
        <v>24.75</v>
      </c>
      <c r="P4" s="6">
        <v>1024</v>
      </c>
      <c r="Q4" s="38">
        <v>293.6</v>
      </c>
      <c r="R4" s="6">
        <v>4.906</v>
      </c>
      <c r="S4" s="38">
        <v>285.7</v>
      </c>
      <c r="T4" s="6">
        <v>907</v>
      </c>
      <c r="U4" s="39">
        <v>-0.414</v>
      </c>
      <c r="V4" s="6">
        <v>1024</v>
      </c>
      <c r="W4" s="39">
        <v>-28.38</v>
      </c>
      <c r="X4" s="6">
        <v>1134</v>
      </c>
      <c r="Y4" s="37">
        <v>0.795</v>
      </c>
    </row>
    <row r="5" spans="1:25" ht="12.75">
      <c r="A5" s="6">
        <v>2012</v>
      </c>
      <c r="B5" s="11">
        <v>40910</v>
      </c>
      <c r="C5" s="6">
        <v>28.22</v>
      </c>
      <c r="D5" s="6">
        <v>1559</v>
      </c>
      <c r="E5" s="6">
        <v>19.77</v>
      </c>
      <c r="F5" s="6">
        <v>312</v>
      </c>
      <c r="G5" s="39">
        <v>22.97</v>
      </c>
      <c r="H5" s="39">
        <v>96.5</v>
      </c>
      <c r="I5" s="6">
        <v>615</v>
      </c>
      <c r="J5" s="6">
        <v>52.99</v>
      </c>
      <c r="K5" s="6">
        <v>1555</v>
      </c>
      <c r="L5" s="39">
        <v>81.7</v>
      </c>
      <c r="M5" s="38">
        <v>0.1</v>
      </c>
      <c r="N5" s="37">
        <v>0.925</v>
      </c>
      <c r="O5" s="41">
        <f>4.55*3.6</f>
        <v>16.38</v>
      </c>
      <c r="P5" s="6">
        <v>1606</v>
      </c>
      <c r="Q5" s="6">
        <v>114.2</v>
      </c>
      <c r="R5" s="6">
        <v>16.72</v>
      </c>
      <c r="S5" s="38">
        <v>1125</v>
      </c>
      <c r="T5" s="6">
        <v>1251</v>
      </c>
      <c r="U5" s="6">
        <v>53.19</v>
      </c>
      <c r="V5" s="6">
        <v>1610</v>
      </c>
      <c r="W5" s="6">
        <v>-17.84</v>
      </c>
      <c r="X5" s="6">
        <v>2359</v>
      </c>
      <c r="Y5" s="37">
        <v>2.994</v>
      </c>
    </row>
    <row r="6" spans="1:25" ht="12.75">
      <c r="A6" s="6">
        <v>2012</v>
      </c>
      <c r="B6" s="11">
        <v>40911</v>
      </c>
      <c r="C6" s="39">
        <v>27.1</v>
      </c>
      <c r="D6" s="6">
        <v>1203</v>
      </c>
      <c r="E6" s="6">
        <v>18.64</v>
      </c>
      <c r="F6" s="6">
        <v>657</v>
      </c>
      <c r="G6" s="6">
        <v>22.29</v>
      </c>
      <c r="H6" s="39">
        <v>95.7</v>
      </c>
      <c r="I6" s="6">
        <v>730</v>
      </c>
      <c r="J6" s="39">
        <v>53.65</v>
      </c>
      <c r="K6" s="6">
        <v>1305</v>
      </c>
      <c r="L6" s="39">
        <v>82.7</v>
      </c>
      <c r="M6" s="6">
        <v>0.6</v>
      </c>
      <c r="N6" s="37">
        <v>1.059</v>
      </c>
      <c r="O6" s="41">
        <f>6.95*3.6</f>
        <v>25.02</v>
      </c>
      <c r="P6" s="6">
        <v>1308</v>
      </c>
      <c r="Q6" s="38">
        <v>317.7</v>
      </c>
      <c r="R6" s="6">
        <v>15.99</v>
      </c>
      <c r="S6" s="38">
        <v>1084</v>
      </c>
      <c r="T6" s="6">
        <v>1429</v>
      </c>
      <c r="U6" s="39">
        <v>48.83</v>
      </c>
      <c r="V6" s="6">
        <v>1320</v>
      </c>
      <c r="W6" s="6">
        <v>-23.62</v>
      </c>
      <c r="X6" s="6">
        <v>512</v>
      </c>
      <c r="Y6" s="37">
        <v>2.952</v>
      </c>
    </row>
    <row r="7" spans="1:25" ht="12.75">
      <c r="A7" s="6">
        <v>2012</v>
      </c>
      <c r="B7" s="11">
        <v>40912</v>
      </c>
      <c r="C7" s="39">
        <v>31</v>
      </c>
      <c r="D7" s="6">
        <v>1638</v>
      </c>
      <c r="E7" s="6">
        <v>17.62</v>
      </c>
      <c r="F7" s="6">
        <v>543</v>
      </c>
      <c r="G7" s="6">
        <v>24.17</v>
      </c>
      <c r="H7" s="39">
        <v>95.6</v>
      </c>
      <c r="I7" s="6">
        <v>704</v>
      </c>
      <c r="J7" s="39">
        <v>38.54</v>
      </c>
      <c r="K7" s="6">
        <v>1640</v>
      </c>
      <c r="L7" s="39">
        <v>71.5</v>
      </c>
      <c r="M7" s="6">
        <v>0</v>
      </c>
      <c r="N7" s="6">
        <v>0.872</v>
      </c>
      <c r="O7" s="37">
        <f>4.625*3.6</f>
        <v>16.650000000000002</v>
      </c>
      <c r="P7" s="6">
        <v>1834</v>
      </c>
      <c r="Q7" s="38">
        <v>229.6</v>
      </c>
      <c r="R7" s="6">
        <v>24.22</v>
      </c>
      <c r="S7" s="38">
        <v>908</v>
      </c>
      <c r="T7" s="6">
        <v>1419</v>
      </c>
      <c r="U7" s="39">
        <v>82.1</v>
      </c>
      <c r="V7" s="6">
        <v>1423</v>
      </c>
      <c r="W7" s="39">
        <v>-25.62</v>
      </c>
      <c r="X7" s="6">
        <v>659</v>
      </c>
      <c r="Y7" s="37">
        <v>4.475</v>
      </c>
    </row>
    <row r="8" spans="1:26" ht="12.75">
      <c r="A8" s="6">
        <v>2012</v>
      </c>
      <c r="B8" s="11">
        <v>40913</v>
      </c>
      <c r="C8" s="6">
        <v>30.78</v>
      </c>
      <c r="D8" s="6">
        <v>1408</v>
      </c>
      <c r="E8" s="6">
        <v>19.39</v>
      </c>
      <c r="F8" s="6">
        <v>508</v>
      </c>
      <c r="G8" s="39">
        <v>24.75</v>
      </c>
      <c r="H8" s="39">
        <v>93.7</v>
      </c>
      <c r="I8" s="6">
        <v>541</v>
      </c>
      <c r="J8" s="39">
        <v>40.45</v>
      </c>
      <c r="K8" s="6">
        <v>1419</v>
      </c>
      <c r="L8" s="39">
        <v>72.2</v>
      </c>
      <c r="M8" s="6">
        <v>0</v>
      </c>
      <c r="N8" s="41">
        <v>1.072</v>
      </c>
      <c r="O8" s="41">
        <f>5.45*3.6</f>
        <v>19.62</v>
      </c>
      <c r="P8" s="6">
        <v>1158</v>
      </c>
      <c r="Q8" s="38">
        <v>0</v>
      </c>
      <c r="R8" s="6">
        <v>20.92</v>
      </c>
      <c r="S8" s="38">
        <v>916</v>
      </c>
      <c r="T8" s="6">
        <v>1406</v>
      </c>
      <c r="U8" s="39">
        <v>73.6</v>
      </c>
      <c r="V8" s="6">
        <v>1340</v>
      </c>
      <c r="W8" s="6">
        <v>-23.23</v>
      </c>
      <c r="X8" s="6">
        <v>627</v>
      </c>
      <c r="Y8" s="37">
        <v>3.921</v>
      </c>
      <c r="Z8" s="35"/>
    </row>
    <row r="9" spans="1:25" ht="12.75">
      <c r="A9" s="6">
        <v>2012</v>
      </c>
      <c r="B9" s="11">
        <v>40914</v>
      </c>
      <c r="C9" s="39">
        <v>31.37</v>
      </c>
      <c r="D9" s="6">
        <v>1615</v>
      </c>
      <c r="E9" s="6">
        <v>19.19</v>
      </c>
      <c r="F9" s="6">
        <v>701</v>
      </c>
      <c r="G9" s="39">
        <v>23.51</v>
      </c>
      <c r="H9" s="39">
        <v>91</v>
      </c>
      <c r="I9" s="6">
        <v>2328</v>
      </c>
      <c r="J9" s="39">
        <v>45.07</v>
      </c>
      <c r="K9" s="6">
        <v>1553</v>
      </c>
      <c r="L9" s="39">
        <v>74.9</v>
      </c>
      <c r="M9" s="6">
        <v>0</v>
      </c>
      <c r="N9" s="41">
        <v>2.031</v>
      </c>
      <c r="O9" s="41">
        <f>10.32*3.6</f>
        <v>37.152</v>
      </c>
      <c r="P9" s="6">
        <v>1631</v>
      </c>
      <c r="Q9" s="38">
        <v>321</v>
      </c>
      <c r="R9" s="36">
        <v>21.63</v>
      </c>
      <c r="S9" s="38">
        <v>982</v>
      </c>
      <c r="T9" s="6">
        <v>1350</v>
      </c>
      <c r="U9" s="39">
        <v>76.6</v>
      </c>
      <c r="V9" s="6">
        <v>1446</v>
      </c>
      <c r="W9" s="39">
        <v>-23.6</v>
      </c>
      <c r="X9" s="6">
        <v>646</v>
      </c>
      <c r="Y9" s="6">
        <v>4.081</v>
      </c>
    </row>
    <row r="10" spans="1:25" ht="12.75">
      <c r="A10" s="6">
        <v>2012</v>
      </c>
      <c r="B10" s="11">
        <v>40915</v>
      </c>
      <c r="C10" s="6">
        <v>29.94</v>
      </c>
      <c r="D10" s="6">
        <v>1801</v>
      </c>
      <c r="E10" s="6">
        <v>19.62</v>
      </c>
      <c r="F10" s="6">
        <v>703</v>
      </c>
      <c r="G10" s="6">
        <v>23.75</v>
      </c>
      <c r="H10" s="39">
        <v>94</v>
      </c>
      <c r="I10" s="6">
        <v>711</v>
      </c>
      <c r="J10" s="6">
        <v>49.29</v>
      </c>
      <c r="K10" s="6">
        <v>1758</v>
      </c>
      <c r="L10" s="39">
        <v>75.9</v>
      </c>
      <c r="M10" s="6">
        <v>0</v>
      </c>
      <c r="N10" s="6">
        <v>2.166</v>
      </c>
      <c r="O10" s="37">
        <f>7.32*3.6</f>
        <v>26.352</v>
      </c>
      <c r="P10" s="6">
        <v>2114</v>
      </c>
      <c r="Q10" s="38">
        <v>72.6</v>
      </c>
      <c r="R10" s="6">
        <v>19.74</v>
      </c>
      <c r="S10" s="38">
        <v>1079</v>
      </c>
      <c r="T10" s="6">
        <v>1233</v>
      </c>
      <c r="U10" s="39">
        <v>47.53</v>
      </c>
      <c r="V10" s="6">
        <v>1518</v>
      </c>
      <c r="W10" s="39">
        <v>-22.66</v>
      </c>
      <c r="X10" s="6">
        <v>324</v>
      </c>
      <c r="Y10" s="37">
        <v>3.741</v>
      </c>
    </row>
    <row r="11" spans="1:25" ht="12.75">
      <c r="A11" s="6">
        <v>2012</v>
      </c>
      <c r="B11" s="11">
        <v>40916</v>
      </c>
      <c r="C11" s="39">
        <v>29.03</v>
      </c>
      <c r="D11" s="6">
        <v>1852</v>
      </c>
      <c r="E11" s="6">
        <v>18.23</v>
      </c>
      <c r="F11" s="6">
        <v>557</v>
      </c>
      <c r="G11" s="6">
        <v>22.47</v>
      </c>
      <c r="H11" s="39">
        <v>95.8</v>
      </c>
      <c r="I11" s="6">
        <v>723</v>
      </c>
      <c r="J11" s="39">
        <v>51.34</v>
      </c>
      <c r="K11" s="6">
        <v>1853</v>
      </c>
      <c r="L11" s="39">
        <v>80.2</v>
      </c>
      <c r="M11" s="38">
        <v>14.1</v>
      </c>
      <c r="N11" s="6">
        <v>2.108</v>
      </c>
      <c r="O11" s="37">
        <f>10.85*3.6</f>
        <v>39.06</v>
      </c>
      <c r="P11" s="6">
        <v>1905</v>
      </c>
      <c r="Q11" s="38">
        <v>78</v>
      </c>
      <c r="R11" s="6">
        <v>21.27</v>
      </c>
      <c r="S11" s="38">
        <v>1228</v>
      </c>
      <c r="T11" s="6">
        <v>1220</v>
      </c>
      <c r="U11" s="39">
        <v>52.06</v>
      </c>
      <c r="V11" s="6">
        <v>1545</v>
      </c>
      <c r="W11" s="39">
        <v>-101.1</v>
      </c>
      <c r="X11" s="6">
        <v>1935</v>
      </c>
      <c r="Y11" s="37">
        <v>3.864</v>
      </c>
    </row>
    <row r="12" spans="1:25" ht="12.75">
      <c r="A12" s="6">
        <v>2012</v>
      </c>
      <c r="B12" s="11">
        <v>40917</v>
      </c>
      <c r="C12" s="6">
        <v>29.19</v>
      </c>
      <c r="D12" s="6">
        <v>1517</v>
      </c>
      <c r="E12" s="6">
        <v>18.85</v>
      </c>
      <c r="F12" s="6">
        <v>1629</v>
      </c>
      <c r="G12" s="6">
        <v>21.32</v>
      </c>
      <c r="H12" s="39">
        <v>95.9</v>
      </c>
      <c r="I12" s="6">
        <v>347</v>
      </c>
      <c r="J12" s="6">
        <v>51.21</v>
      </c>
      <c r="K12" s="6">
        <v>1518</v>
      </c>
      <c r="L12" s="39">
        <v>86.7</v>
      </c>
      <c r="M12" s="6">
        <v>9.7</v>
      </c>
      <c r="N12" s="41">
        <v>2.389</v>
      </c>
      <c r="O12" s="41">
        <f>10.47*3.6</f>
        <v>37.692</v>
      </c>
      <c r="P12" s="6">
        <v>1551</v>
      </c>
      <c r="Q12" s="45">
        <v>77.1</v>
      </c>
      <c r="R12" s="39">
        <v>16.39</v>
      </c>
      <c r="S12" s="38">
        <v>1078</v>
      </c>
      <c r="T12" s="6">
        <v>1516</v>
      </c>
      <c r="U12" s="39">
        <v>67</v>
      </c>
      <c r="V12" s="6">
        <v>1336</v>
      </c>
      <c r="W12" s="39">
        <v>-34.88</v>
      </c>
      <c r="X12" s="6">
        <v>1649</v>
      </c>
      <c r="Y12" s="37">
        <v>2.985</v>
      </c>
    </row>
    <row r="13" spans="1:25" ht="12.75">
      <c r="A13" s="6">
        <v>2012</v>
      </c>
      <c r="B13" s="11">
        <v>40918</v>
      </c>
      <c r="C13" s="6">
        <v>26.37</v>
      </c>
      <c r="D13" s="6">
        <v>1433</v>
      </c>
      <c r="E13" s="6">
        <v>17.57</v>
      </c>
      <c r="F13" s="6">
        <v>513</v>
      </c>
      <c r="G13" s="39">
        <v>19.61</v>
      </c>
      <c r="H13" s="39">
        <v>95.8</v>
      </c>
      <c r="I13" s="6">
        <v>2205</v>
      </c>
      <c r="J13" s="39">
        <v>62.69</v>
      </c>
      <c r="K13" s="6">
        <v>1437</v>
      </c>
      <c r="L13" s="39">
        <v>89.5</v>
      </c>
      <c r="M13" s="6">
        <v>15.3</v>
      </c>
      <c r="N13" s="37">
        <v>2.555</v>
      </c>
      <c r="O13" s="41">
        <f>9.05*3.6</f>
        <v>32.580000000000005</v>
      </c>
      <c r="P13" s="6">
        <v>1454</v>
      </c>
      <c r="Q13" s="38">
        <v>286.3</v>
      </c>
      <c r="R13" s="6">
        <v>12.15</v>
      </c>
      <c r="S13" s="38">
        <v>1099</v>
      </c>
      <c r="T13" s="6">
        <v>1316</v>
      </c>
      <c r="U13" s="39">
        <v>40.35</v>
      </c>
      <c r="V13" s="6">
        <v>1442</v>
      </c>
      <c r="W13" s="6">
        <v>-26.67</v>
      </c>
      <c r="X13" s="6">
        <v>304</v>
      </c>
      <c r="Y13" s="37">
        <v>2.044</v>
      </c>
    </row>
    <row r="14" spans="1:25" ht="12.75">
      <c r="A14" s="6">
        <v>2012</v>
      </c>
      <c r="B14" s="11">
        <v>40919</v>
      </c>
      <c r="C14" s="6">
        <v>21.17</v>
      </c>
      <c r="D14" s="6">
        <v>1026</v>
      </c>
      <c r="E14" s="6">
        <v>17.99</v>
      </c>
      <c r="F14" s="6">
        <v>2341</v>
      </c>
      <c r="G14" s="6">
        <v>19.68</v>
      </c>
      <c r="H14" s="39">
        <v>95.8</v>
      </c>
      <c r="I14" s="6">
        <v>1406</v>
      </c>
      <c r="J14" s="39">
        <v>76.8</v>
      </c>
      <c r="K14" s="6">
        <v>2327</v>
      </c>
      <c r="L14" s="39">
        <v>91.7</v>
      </c>
      <c r="M14" s="6">
        <v>20.5</v>
      </c>
      <c r="N14" s="41">
        <v>2.4</v>
      </c>
      <c r="O14" s="37">
        <f>7.62*3.6</f>
        <v>27.432000000000002</v>
      </c>
      <c r="P14" s="6">
        <v>1229</v>
      </c>
      <c r="Q14" s="38">
        <v>29.06</v>
      </c>
      <c r="R14" s="6">
        <v>7.04</v>
      </c>
      <c r="S14" s="38">
        <v>941</v>
      </c>
      <c r="T14" s="6">
        <v>1536</v>
      </c>
      <c r="U14" s="6">
        <v>13.34</v>
      </c>
      <c r="V14" s="6">
        <v>1555</v>
      </c>
      <c r="W14" s="39">
        <v>-29.63</v>
      </c>
      <c r="X14" s="6">
        <v>1332</v>
      </c>
      <c r="Y14" s="37">
        <v>1.114</v>
      </c>
    </row>
    <row r="15" spans="1:25" ht="12.75">
      <c r="A15" s="6">
        <v>2012</v>
      </c>
      <c r="B15" s="11">
        <v>40920</v>
      </c>
      <c r="C15" s="39">
        <v>21.99</v>
      </c>
      <c r="D15" s="6">
        <v>1056</v>
      </c>
      <c r="E15" s="39">
        <v>17.38</v>
      </c>
      <c r="F15" s="6">
        <v>124</v>
      </c>
      <c r="G15" s="39">
        <v>19.52</v>
      </c>
      <c r="H15" s="39">
        <v>94.7</v>
      </c>
      <c r="I15" s="6">
        <v>624</v>
      </c>
      <c r="J15" s="39">
        <v>73.6</v>
      </c>
      <c r="K15" s="6">
        <v>1049</v>
      </c>
      <c r="L15" s="39">
        <v>85.2</v>
      </c>
      <c r="M15" s="6">
        <v>2.8</v>
      </c>
      <c r="N15" s="41">
        <v>1.407</v>
      </c>
      <c r="O15" s="37">
        <f>4.85*3.6</f>
        <v>17.46</v>
      </c>
      <c r="P15" s="6">
        <v>854</v>
      </c>
      <c r="Q15" s="38">
        <v>3.093</v>
      </c>
      <c r="R15" s="6">
        <v>7.83</v>
      </c>
      <c r="S15" s="38">
        <v>204</v>
      </c>
      <c r="T15" s="6">
        <v>946</v>
      </c>
      <c r="U15" s="39">
        <v>11.73</v>
      </c>
      <c r="V15" s="6">
        <v>1356</v>
      </c>
      <c r="W15" s="39">
        <v>-23.67</v>
      </c>
      <c r="X15" s="6">
        <v>0</v>
      </c>
      <c r="Y15" s="37">
        <v>1.47</v>
      </c>
    </row>
    <row r="16" spans="1:25" ht="12.75">
      <c r="A16" s="6">
        <v>2012</v>
      </c>
      <c r="B16" s="11">
        <v>40921</v>
      </c>
      <c r="C16" s="6">
        <v>25.79</v>
      </c>
      <c r="D16" s="6">
        <v>1715</v>
      </c>
      <c r="E16" s="39">
        <v>18.2</v>
      </c>
      <c r="F16" s="6">
        <v>437</v>
      </c>
      <c r="G16" s="39">
        <v>21.97</v>
      </c>
      <c r="H16" s="39">
        <v>91</v>
      </c>
      <c r="I16" s="6">
        <v>729</v>
      </c>
      <c r="J16" s="6">
        <v>58.07</v>
      </c>
      <c r="K16" s="6">
        <v>1522</v>
      </c>
      <c r="L16" s="39">
        <v>76.8</v>
      </c>
      <c r="M16" s="6">
        <v>0</v>
      </c>
      <c r="N16" s="41">
        <v>2.053</v>
      </c>
      <c r="O16" s="37">
        <f>7.32*3.6</f>
        <v>26.352</v>
      </c>
      <c r="P16" s="6">
        <v>1439</v>
      </c>
      <c r="Q16" s="6">
        <v>322.2</v>
      </c>
      <c r="R16" s="6">
        <v>14.36</v>
      </c>
      <c r="S16" s="38">
        <v>649.8</v>
      </c>
      <c r="T16" s="6">
        <v>1223</v>
      </c>
      <c r="U16" s="39">
        <v>33.35</v>
      </c>
      <c r="V16" s="6">
        <v>1345</v>
      </c>
      <c r="W16" s="39">
        <v>-19.32</v>
      </c>
      <c r="X16" s="6">
        <v>12</v>
      </c>
      <c r="Y16" s="37">
        <v>2.726</v>
      </c>
    </row>
    <row r="17" spans="1:25" ht="12.75">
      <c r="A17" s="6">
        <v>2012</v>
      </c>
      <c r="B17" s="11">
        <v>40922</v>
      </c>
      <c r="C17" s="6">
        <v>26.71</v>
      </c>
      <c r="D17" s="6">
        <v>1752</v>
      </c>
      <c r="E17" s="6">
        <v>19.49</v>
      </c>
      <c r="F17" s="6">
        <v>227</v>
      </c>
      <c r="G17" s="39">
        <v>22.53</v>
      </c>
      <c r="H17" s="39">
        <v>95.8</v>
      </c>
      <c r="I17" s="6">
        <v>705</v>
      </c>
      <c r="J17" s="6">
        <v>63.42</v>
      </c>
      <c r="K17" s="6">
        <v>1651</v>
      </c>
      <c r="L17" s="39">
        <v>83</v>
      </c>
      <c r="M17" s="38">
        <v>17</v>
      </c>
      <c r="N17" s="41">
        <v>2.819</v>
      </c>
      <c r="O17" s="41">
        <f>8.9*3.6</f>
        <v>32.04</v>
      </c>
      <c r="P17" s="6">
        <v>1458</v>
      </c>
      <c r="Q17" s="38">
        <v>274.2</v>
      </c>
      <c r="R17" s="39">
        <v>15.32</v>
      </c>
      <c r="S17" s="38">
        <v>1059</v>
      </c>
      <c r="T17" s="6">
        <v>1522</v>
      </c>
      <c r="U17" s="39">
        <v>22.67</v>
      </c>
      <c r="V17" s="6">
        <v>1538</v>
      </c>
      <c r="W17" s="6">
        <v>-29.54</v>
      </c>
      <c r="X17" s="6">
        <v>104</v>
      </c>
      <c r="Y17" s="37">
        <v>2.73</v>
      </c>
    </row>
    <row r="18" spans="1:25" ht="12.75">
      <c r="A18" s="6">
        <v>2012</v>
      </c>
      <c r="B18" s="11">
        <v>40923</v>
      </c>
      <c r="C18" s="6">
        <v>29.88</v>
      </c>
      <c r="D18" s="6">
        <v>1621</v>
      </c>
      <c r="E18" s="39">
        <v>19.59</v>
      </c>
      <c r="F18" s="6">
        <v>2306</v>
      </c>
      <c r="G18" s="6">
        <v>23.77</v>
      </c>
      <c r="H18" s="39">
        <v>94.8</v>
      </c>
      <c r="I18" s="6">
        <v>2320</v>
      </c>
      <c r="J18" s="6">
        <v>51.67</v>
      </c>
      <c r="K18" s="6">
        <v>1549</v>
      </c>
      <c r="L18" s="39">
        <v>79.1</v>
      </c>
      <c r="M18" s="38">
        <v>21</v>
      </c>
      <c r="N18" s="37">
        <v>2.254</v>
      </c>
      <c r="O18" s="37">
        <f>8.3*3.6</f>
        <v>29.880000000000003</v>
      </c>
      <c r="P18" s="6">
        <v>1231</v>
      </c>
      <c r="Q18" s="6">
        <v>298.1</v>
      </c>
      <c r="R18" s="6">
        <v>21.57</v>
      </c>
      <c r="S18" s="38">
        <v>1134</v>
      </c>
      <c r="T18" s="6">
        <v>1351</v>
      </c>
      <c r="U18" s="39">
        <v>55.9</v>
      </c>
      <c r="V18" s="6">
        <v>1402</v>
      </c>
      <c r="W18" s="6">
        <v>-53.24</v>
      </c>
      <c r="X18" s="6">
        <v>2124</v>
      </c>
      <c r="Y18" s="37">
        <v>4.01</v>
      </c>
    </row>
    <row r="19" spans="1:25" ht="12.75">
      <c r="A19" s="6">
        <v>2012</v>
      </c>
      <c r="B19" s="11">
        <v>40924</v>
      </c>
      <c r="C19" s="39">
        <v>26</v>
      </c>
      <c r="D19" s="6">
        <v>1441</v>
      </c>
      <c r="E19" s="39">
        <v>18.99</v>
      </c>
      <c r="F19" s="6">
        <v>429</v>
      </c>
      <c r="G19" s="6">
        <v>21.19</v>
      </c>
      <c r="H19" s="39">
        <v>96.3</v>
      </c>
      <c r="I19" s="6">
        <v>840</v>
      </c>
      <c r="J19" s="6">
        <v>67.65</v>
      </c>
      <c r="K19" s="6">
        <v>1441</v>
      </c>
      <c r="L19" s="39">
        <v>91.8</v>
      </c>
      <c r="M19" s="6">
        <v>16.2</v>
      </c>
      <c r="N19" s="41">
        <v>1.373</v>
      </c>
      <c r="O19" s="41">
        <f>5.225*3.6</f>
        <v>18.81</v>
      </c>
      <c r="P19" s="6">
        <v>1313</v>
      </c>
      <c r="Q19" s="6">
        <v>310.5</v>
      </c>
      <c r="R19" s="39">
        <v>10.8</v>
      </c>
      <c r="S19" s="38">
        <v>1080</v>
      </c>
      <c r="T19" s="6">
        <v>1440</v>
      </c>
      <c r="U19" s="39">
        <v>36.93</v>
      </c>
      <c r="V19" s="6">
        <v>1455</v>
      </c>
      <c r="W19" s="39">
        <v>-23.28</v>
      </c>
      <c r="X19" s="6">
        <v>626</v>
      </c>
      <c r="Y19" s="37">
        <v>1.881</v>
      </c>
    </row>
    <row r="20" spans="1:25" ht="12.75">
      <c r="A20" s="6">
        <v>2012</v>
      </c>
      <c r="B20" s="11">
        <v>40925</v>
      </c>
      <c r="C20" s="6">
        <v>29.97</v>
      </c>
      <c r="D20" s="6">
        <v>1546</v>
      </c>
      <c r="E20" s="39">
        <v>19.23</v>
      </c>
      <c r="F20" s="6">
        <v>522</v>
      </c>
      <c r="G20" s="6">
        <v>22.37</v>
      </c>
      <c r="H20" s="39">
        <v>96.1</v>
      </c>
      <c r="I20" s="6">
        <v>17</v>
      </c>
      <c r="J20" s="39">
        <v>48.1</v>
      </c>
      <c r="K20" s="6">
        <v>1553</v>
      </c>
      <c r="L20" s="39">
        <v>84.7</v>
      </c>
      <c r="M20" s="38">
        <v>4.3</v>
      </c>
      <c r="N20" s="37">
        <v>1.413</v>
      </c>
      <c r="O20" s="37">
        <f>10.47*3.6</f>
        <v>37.692</v>
      </c>
      <c r="P20" s="6">
        <v>1714</v>
      </c>
      <c r="Q20" s="38">
        <v>300.1</v>
      </c>
      <c r="R20" s="6">
        <v>20.94</v>
      </c>
      <c r="S20" s="38">
        <v>1077</v>
      </c>
      <c r="T20" s="6">
        <v>1206</v>
      </c>
      <c r="U20" s="39">
        <v>78.5</v>
      </c>
      <c r="V20" s="6">
        <v>1426</v>
      </c>
      <c r="W20" s="6">
        <v>-18.52</v>
      </c>
      <c r="X20" s="6">
        <v>1812</v>
      </c>
      <c r="Y20" s="37">
        <v>3.869</v>
      </c>
    </row>
    <row r="21" spans="1:25" ht="12.75">
      <c r="A21" s="6">
        <v>2012</v>
      </c>
      <c r="B21" s="11">
        <v>40926</v>
      </c>
      <c r="C21" s="6">
        <v>28.63</v>
      </c>
      <c r="D21" s="6">
        <v>1557</v>
      </c>
      <c r="E21" s="6">
        <v>19.24</v>
      </c>
      <c r="F21" s="6">
        <v>449</v>
      </c>
      <c r="G21" s="39">
        <v>21.38</v>
      </c>
      <c r="H21" s="39">
        <v>96.1</v>
      </c>
      <c r="I21" s="6">
        <v>2231</v>
      </c>
      <c r="J21" s="39">
        <v>51.8</v>
      </c>
      <c r="K21" s="6">
        <v>1601</v>
      </c>
      <c r="L21" s="39">
        <v>87.1</v>
      </c>
      <c r="M21" s="6">
        <v>25.6</v>
      </c>
      <c r="N21" s="37">
        <v>1.455</v>
      </c>
      <c r="O21" s="41">
        <f>8.3*3.6</f>
        <v>29.880000000000003</v>
      </c>
      <c r="P21" s="6">
        <v>1711</v>
      </c>
      <c r="Q21" s="6">
        <v>290.4</v>
      </c>
      <c r="R21" s="6">
        <v>14.98</v>
      </c>
      <c r="S21" s="38">
        <v>1084</v>
      </c>
      <c r="T21" s="6">
        <v>1515</v>
      </c>
      <c r="U21" s="39">
        <v>82.3</v>
      </c>
      <c r="V21" s="6">
        <v>1448</v>
      </c>
      <c r="W21" s="39">
        <v>-95.8</v>
      </c>
      <c r="X21" s="6">
        <v>1736</v>
      </c>
      <c r="Y21" s="37">
        <v>2.725</v>
      </c>
    </row>
    <row r="22" spans="1:25" ht="12.75">
      <c r="A22" s="6">
        <v>2012</v>
      </c>
      <c r="B22" s="11">
        <v>40927</v>
      </c>
      <c r="C22" s="39">
        <v>29.33</v>
      </c>
      <c r="D22" s="6">
        <v>1729</v>
      </c>
      <c r="E22" s="39">
        <v>18.8</v>
      </c>
      <c r="F22" s="6">
        <v>550</v>
      </c>
      <c r="G22" s="6">
        <v>22.61</v>
      </c>
      <c r="H22" s="39">
        <v>96.3</v>
      </c>
      <c r="I22" s="6">
        <v>225</v>
      </c>
      <c r="J22" s="39">
        <v>48.04</v>
      </c>
      <c r="K22" s="6">
        <v>1617</v>
      </c>
      <c r="L22" s="39">
        <v>81.3</v>
      </c>
      <c r="M22" s="38">
        <v>7.1</v>
      </c>
      <c r="N22" s="37">
        <v>1.464</v>
      </c>
      <c r="O22" s="41">
        <f>8.22*3.6</f>
        <v>29.592000000000002</v>
      </c>
      <c r="P22" s="6">
        <v>1918</v>
      </c>
      <c r="Q22" s="6">
        <v>297.8</v>
      </c>
      <c r="R22" s="6">
        <v>22.47</v>
      </c>
      <c r="S22" s="38">
        <v>1212</v>
      </c>
      <c r="T22" s="6">
        <v>1347</v>
      </c>
      <c r="U22" s="39">
        <v>62.89</v>
      </c>
      <c r="V22" s="6">
        <v>1502</v>
      </c>
      <c r="W22" s="39">
        <v>-25.9</v>
      </c>
      <c r="X22" s="6">
        <v>2022</v>
      </c>
      <c r="Y22" s="37">
        <v>4.042</v>
      </c>
    </row>
    <row r="23" spans="1:25" ht="12.75">
      <c r="A23" s="6">
        <v>2012</v>
      </c>
      <c r="B23" s="11">
        <v>40928</v>
      </c>
      <c r="C23" s="39">
        <v>25.26</v>
      </c>
      <c r="D23" s="6">
        <v>1218</v>
      </c>
      <c r="E23" s="39">
        <v>19.7</v>
      </c>
      <c r="F23" s="6">
        <v>410</v>
      </c>
      <c r="G23" s="6">
        <v>21.64</v>
      </c>
      <c r="H23" s="39">
        <v>96.4</v>
      </c>
      <c r="I23" s="6">
        <v>650</v>
      </c>
      <c r="J23" s="39">
        <v>68.1</v>
      </c>
      <c r="K23" s="6">
        <v>1256</v>
      </c>
      <c r="L23" s="39">
        <v>88.4</v>
      </c>
      <c r="M23" s="38">
        <v>14.9</v>
      </c>
      <c r="N23" s="37">
        <v>1.088</v>
      </c>
      <c r="O23" s="41">
        <f>5.675*3.6</f>
        <v>20.43</v>
      </c>
      <c r="P23" s="6">
        <v>1228</v>
      </c>
      <c r="Q23" s="38">
        <v>0.187</v>
      </c>
      <c r="R23" s="6">
        <v>13.74</v>
      </c>
      <c r="S23" s="38">
        <v>911</v>
      </c>
      <c r="T23" s="6">
        <v>1219</v>
      </c>
      <c r="U23" s="39">
        <v>39.44</v>
      </c>
      <c r="V23" s="6">
        <v>1335</v>
      </c>
      <c r="W23" s="39">
        <v>-23.05</v>
      </c>
      <c r="X23" s="6">
        <v>121</v>
      </c>
      <c r="Y23" s="37">
        <v>2.377</v>
      </c>
    </row>
    <row r="24" spans="1:25" ht="12.75">
      <c r="A24" s="6">
        <v>2012</v>
      </c>
      <c r="B24" s="11">
        <v>40929</v>
      </c>
      <c r="C24" s="6">
        <v>30.15</v>
      </c>
      <c r="D24" s="6">
        <v>1548</v>
      </c>
      <c r="E24" s="6">
        <v>18.24</v>
      </c>
      <c r="F24" s="6">
        <v>1703</v>
      </c>
      <c r="G24" s="39">
        <v>22.4</v>
      </c>
      <c r="H24" s="39">
        <v>94.6</v>
      </c>
      <c r="I24" s="6">
        <v>2353</v>
      </c>
      <c r="J24" s="39">
        <v>48.77</v>
      </c>
      <c r="K24" s="6">
        <v>1508</v>
      </c>
      <c r="L24" s="39">
        <v>83.3</v>
      </c>
      <c r="M24" s="38">
        <v>39</v>
      </c>
      <c r="N24" s="37">
        <v>1.429</v>
      </c>
      <c r="O24" s="37">
        <f>12.5*3.6</f>
        <v>45</v>
      </c>
      <c r="P24" s="6">
        <v>1635</v>
      </c>
      <c r="Q24" s="38">
        <v>346.2</v>
      </c>
      <c r="R24" s="6">
        <v>15.24</v>
      </c>
      <c r="S24" s="38">
        <v>1077</v>
      </c>
      <c r="T24" s="6">
        <v>1328</v>
      </c>
      <c r="U24" s="39">
        <v>70.6</v>
      </c>
      <c r="V24" s="6">
        <v>1343</v>
      </c>
      <c r="W24" s="39">
        <v>-20.03</v>
      </c>
      <c r="X24" s="6">
        <v>1638</v>
      </c>
      <c r="Y24" s="37">
        <v>2.982</v>
      </c>
    </row>
    <row r="25" spans="1:25" ht="12.75">
      <c r="A25" s="6">
        <v>2012</v>
      </c>
      <c r="B25" s="11">
        <v>40930</v>
      </c>
      <c r="C25" s="6">
        <v>30.37</v>
      </c>
      <c r="D25" s="6">
        <v>1528</v>
      </c>
      <c r="E25" s="6">
        <v>19.23</v>
      </c>
      <c r="F25" s="6">
        <v>1848</v>
      </c>
      <c r="G25" s="39">
        <v>22.71</v>
      </c>
      <c r="H25" s="39">
        <v>95.4</v>
      </c>
      <c r="I25" s="6">
        <v>2258</v>
      </c>
      <c r="J25" s="39">
        <v>45.2</v>
      </c>
      <c r="K25" s="6">
        <v>1452</v>
      </c>
      <c r="L25" s="39">
        <v>81.5</v>
      </c>
      <c r="M25" s="38">
        <v>25.4</v>
      </c>
      <c r="N25" s="6">
        <v>1.729</v>
      </c>
      <c r="O25" s="37">
        <f>11*3.6</f>
        <v>39.6</v>
      </c>
      <c r="P25" s="6">
        <v>1816</v>
      </c>
      <c r="Q25" s="38">
        <v>311.9</v>
      </c>
      <c r="R25" s="6">
        <v>21.91</v>
      </c>
      <c r="S25" s="38">
        <v>978</v>
      </c>
      <c r="T25" s="6">
        <v>1313</v>
      </c>
      <c r="U25" s="39">
        <v>88.6</v>
      </c>
      <c r="V25" s="6">
        <v>1439</v>
      </c>
      <c r="W25" s="39">
        <v>-179.7</v>
      </c>
      <c r="X25" s="6">
        <v>1819</v>
      </c>
      <c r="Y25" s="37">
        <v>4.127</v>
      </c>
    </row>
    <row r="26" spans="1:25" ht="12.75">
      <c r="A26" s="6">
        <v>2012</v>
      </c>
      <c r="B26" s="11">
        <v>40931</v>
      </c>
      <c r="C26" s="6">
        <v>30.33</v>
      </c>
      <c r="D26" s="6">
        <v>1555</v>
      </c>
      <c r="E26" s="39">
        <v>18.81</v>
      </c>
      <c r="F26" s="6">
        <v>708</v>
      </c>
      <c r="G26" s="39">
        <v>22.47</v>
      </c>
      <c r="H26" s="39">
        <v>95.7</v>
      </c>
      <c r="I26" s="6">
        <v>2311</v>
      </c>
      <c r="J26" s="39">
        <v>50.35</v>
      </c>
      <c r="K26" s="6">
        <v>1556</v>
      </c>
      <c r="L26" s="39">
        <v>84.4</v>
      </c>
      <c r="M26" s="6">
        <v>9.4</v>
      </c>
      <c r="N26" s="37">
        <v>1.534</v>
      </c>
      <c r="O26" s="37">
        <f>9.05*3.6</f>
        <v>32.580000000000005</v>
      </c>
      <c r="P26" s="6">
        <v>1728</v>
      </c>
      <c r="Q26" s="38">
        <v>47.13</v>
      </c>
      <c r="R26" s="39">
        <v>20.94</v>
      </c>
      <c r="S26" s="38">
        <v>983</v>
      </c>
      <c r="T26" s="6">
        <v>1340</v>
      </c>
      <c r="U26" s="39">
        <v>78.4</v>
      </c>
      <c r="V26" s="6">
        <v>1415</v>
      </c>
      <c r="W26" s="39">
        <v>-25.47</v>
      </c>
      <c r="X26" s="6">
        <v>657</v>
      </c>
      <c r="Y26" s="37">
        <v>3.786</v>
      </c>
    </row>
    <row r="27" spans="1:25" ht="12.75">
      <c r="A27" s="6">
        <v>2012</v>
      </c>
      <c r="B27" s="11">
        <v>40932</v>
      </c>
      <c r="C27" s="6">
        <v>26.78</v>
      </c>
      <c r="D27" s="6">
        <v>1727</v>
      </c>
      <c r="E27" s="39">
        <v>19.85</v>
      </c>
      <c r="F27" s="6">
        <v>652</v>
      </c>
      <c r="G27" s="6">
        <v>22.99</v>
      </c>
      <c r="H27" s="39">
        <v>96</v>
      </c>
      <c r="I27" s="6">
        <v>129</v>
      </c>
      <c r="J27" s="39">
        <v>66.45</v>
      </c>
      <c r="K27" s="6">
        <v>1737</v>
      </c>
      <c r="L27" s="39">
        <v>85</v>
      </c>
      <c r="M27" s="6">
        <v>0.1</v>
      </c>
      <c r="N27" s="37">
        <v>1.495</v>
      </c>
      <c r="O27" s="37">
        <f>6.35*3.6</f>
        <v>22.86</v>
      </c>
      <c r="P27" s="6">
        <v>1051</v>
      </c>
      <c r="Q27" s="38">
        <v>313</v>
      </c>
      <c r="R27" s="39">
        <v>14.29</v>
      </c>
      <c r="S27" s="38">
        <v>566.8</v>
      </c>
      <c r="T27" s="6">
        <v>1451</v>
      </c>
      <c r="U27" s="39">
        <v>37.52</v>
      </c>
      <c r="V27" s="6">
        <v>1509</v>
      </c>
      <c r="W27" s="39">
        <v>-21.08</v>
      </c>
      <c r="X27" s="6">
        <v>702</v>
      </c>
      <c r="Y27" s="37">
        <v>2.511</v>
      </c>
    </row>
    <row r="28" spans="1:25" ht="12.75">
      <c r="A28" s="6">
        <v>2012</v>
      </c>
      <c r="B28" s="11">
        <v>40933</v>
      </c>
      <c r="C28" s="39">
        <v>29.94</v>
      </c>
      <c r="D28" s="6">
        <v>1539</v>
      </c>
      <c r="E28" s="39">
        <v>20.58</v>
      </c>
      <c r="F28" s="6">
        <v>718</v>
      </c>
      <c r="G28" s="6">
        <v>24.33</v>
      </c>
      <c r="H28" s="39">
        <v>93.4</v>
      </c>
      <c r="I28" s="6">
        <v>813</v>
      </c>
      <c r="J28" s="6">
        <v>49.43</v>
      </c>
      <c r="K28" s="6">
        <v>1519</v>
      </c>
      <c r="L28" s="39">
        <v>76.9</v>
      </c>
      <c r="M28" s="6">
        <v>0</v>
      </c>
      <c r="N28" s="6">
        <v>1.353</v>
      </c>
      <c r="O28" s="37">
        <f>7.7*3.6</f>
        <v>27.720000000000002</v>
      </c>
      <c r="P28" s="6">
        <v>1438</v>
      </c>
      <c r="Q28" s="38">
        <v>295.5</v>
      </c>
      <c r="R28" s="6">
        <v>21.23</v>
      </c>
      <c r="S28" s="38">
        <v>1020</v>
      </c>
      <c r="T28" s="40">
        <v>1354</v>
      </c>
      <c r="U28" s="39">
        <v>83.9</v>
      </c>
      <c r="V28" s="6">
        <v>1409</v>
      </c>
      <c r="W28" s="6">
        <v>-21.39</v>
      </c>
      <c r="X28" s="6">
        <v>2359</v>
      </c>
      <c r="Y28" s="37">
        <v>3.994</v>
      </c>
    </row>
    <row r="29" spans="1:25" ht="12.75">
      <c r="A29" s="6">
        <v>2012</v>
      </c>
      <c r="B29" s="11">
        <v>40934</v>
      </c>
      <c r="C29" s="6">
        <v>28.58</v>
      </c>
      <c r="D29" s="6">
        <v>1513</v>
      </c>
      <c r="E29" s="39">
        <v>20.41</v>
      </c>
      <c r="F29" s="6">
        <v>719</v>
      </c>
      <c r="G29" s="6">
        <v>23.63</v>
      </c>
      <c r="H29" s="39">
        <v>94.5</v>
      </c>
      <c r="I29" s="6">
        <v>652</v>
      </c>
      <c r="J29" s="39">
        <v>57.48</v>
      </c>
      <c r="K29" s="6">
        <v>1650</v>
      </c>
      <c r="L29" s="39">
        <v>80.4</v>
      </c>
      <c r="M29" s="6">
        <v>0</v>
      </c>
      <c r="N29" s="6">
        <v>1.366</v>
      </c>
      <c r="O29" s="37">
        <f>6.125*3.6</f>
        <v>22.05</v>
      </c>
      <c r="P29" s="6">
        <v>2230</v>
      </c>
      <c r="Q29" s="6">
        <v>173.7</v>
      </c>
      <c r="R29" s="6">
        <v>16.13</v>
      </c>
      <c r="S29" s="38">
        <v>979</v>
      </c>
      <c r="T29" s="6">
        <v>1325</v>
      </c>
      <c r="U29" s="39">
        <v>55.77</v>
      </c>
      <c r="V29" s="6">
        <v>1335</v>
      </c>
      <c r="W29" s="39">
        <v>-21.98</v>
      </c>
      <c r="X29" s="6">
        <v>135</v>
      </c>
      <c r="Y29" s="37">
        <v>2.884</v>
      </c>
    </row>
    <row r="30" spans="1:25" ht="12.75">
      <c r="A30" s="6">
        <v>2012</v>
      </c>
      <c r="B30" s="11">
        <v>40935</v>
      </c>
      <c r="C30" s="6">
        <v>28.57</v>
      </c>
      <c r="D30" s="6">
        <v>1509</v>
      </c>
      <c r="E30" s="6">
        <v>19.25</v>
      </c>
      <c r="F30" s="6">
        <v>610</v>
      </c>
      <c r="G30" s="6">
        <v>22.95</v>
      </c>
      <c r="H30" s="39">
        <v>95</v>
      </c>
      <c r="I30" s="6">
        <v>2342</v>
      </c>
      <c r="J30" s="39">
        <v>60.32</v>
      </c>
      <c r="K30" s="6">
        <v>1512</v>
      </c>
      <c r="L30" s="39">
        <v>82.2</v>
      </c>
      <c r="M30" s="38">
        <v>7.3</v>
      </c>
      <c r="N30" s="37">
        <v>2.022</v>
      </c>
      <c r="O30" s="37">
        <f>7.1*3.6</f>
        <v>25.56</v>
      </c>
      <c r="P30" s="6">
        <v>1859</v>
      </c>
      <c r="Q30" s="38">
        <v>213</v>
      </c>
      <c r="R30" s="6">
        <v>19.66</v>
      </c>
      <c r="S30" s="38">
        <v>1105</v>
      </c>
      <c r="T30" s="6">
        <v>1357</v>
      </c>
      <c r="U30" s="6">
        <v>67.15</v>
      </c>
      <c r="V30" s="6">
        <v>1422</v>
      </c>
      <c r="W30" s="6">
        <v>-40.63</v>
      </c>
      <c r="X30" s="6">
        <v>2200</v>
      </c>
      <c r="Y30" s="37">
        <v>3.609</v>
      </c>
    </row>
    <row r="31" spans="1:25" ht="12.75">
      <c r="A31" s="6">
        <v>2012</v>
      </c>
      <c r="B31" s="11">
        <v>40936</v>
      </c>
      <c r="C31" s="6">
        <v>25.55</v>
      </c>
      <c r="D31" s="6">
        <v>1433</v>
      </c>
      <c r="E31" s="6">
        <v>19.69</v>
      </c>
      <c r="F31" s="6">
        <v>627</v>
      </c>
      <c r="G31" s="6">
        <v>21.91</v>
      </c>
      <c r="H31" s="39">
        <v>96</v>
      </c>
      <c r="I31" s="6">
        <v>643</v>
      </c>
      <c r="J31" s="39">
        <v>71.7</v>
      </c>
      <c r="K31" s="6">
        <v>1256</v>
      </c>
      <c r="L31" s="39">
        <v>88</v>
      </c>
      <c r="M31" s="6">
        <v>16.1</v>
      </c>
      <c r="N31" s="37">
        <v>1.169</v>
      </c>
      <c r="O31" s="47">
        <f>4.475*3.6</f>
        <v>16.11</v>
      </c>
      <c r="P31" s="6">
        <v>1507</v>
      </c>
      <c r="Q31" s="38">
        <v>121.2</v>
      </c>
      <c r="R31" s="6">
        <v>11.32</v>
      </c>
      <c r="S31" s="38">
        <v>1195</v>
      </c>
      <c r="T31" s="6">
        <v>1313</v>
      </c>
      <c r="U31" s="39">
        <v>39.3</v>
      </c>
      <c r="V31" s="6">
        <v>1328</v>
      </c>
      <c r="W31" s="6">
        <v>-47.25</v>
      </c>
      <c r="X31" s="6">
        <v>1507</v>
      </c>
      <c r="Y31" s="37">
        <v>2.069</v>
      </c>
    </row>
    <row r="32" spans="1:25" ht="12.75">
      <c r="A32" s="6">
        <v>2012</v>
      </c>
      <c r="B32" s="11">
        <v>40937</v>
      </c>
      <c r="C32" s="6">
        <v>29.08</v>
      </c>
      <c r="D32" s="6">
        <v>1550</v>
      </c>
      <c r="E32" s="6">
        <v>18.92</v>
      </c>
      <c r="F32" s="6">
        <v>604</v>
      </c>
      <c r="G32" s="6">
        <v>23.19</v>
      </c>
      <c r="H32" s="39">
        <v>93.9</v>
      </c>
      <c r="I32" s="6">
        <v>612</v>
      </c>
      <c r="J32" s="39">
        <v>40.98</v>
      </c>
      <c r="K32" s="6">
        <v>1935</v>
      </c>
      <c r="L32" s="39">
        <v>72.4</v>
      </c>
      <c r="M32" s="40">
        <v>0</v>
      </c>
      <c r="N32" s="37">
        <v>2.042</v>
      </c>
      <c r="O32" s="47">
        <f>6.5*3.6</f>
        <v>23.400000000000002</v>
      </c>
      <c r="P32" s="6">
        <v>1648</v>
      </c>
      <c r="Q32" s="38">
        <v>147.7</v>
      </c>
      <c r="R32" s="39">
        <v>23.59</v>
      </c>
      <c r="S32" s="38">
        <v>1089</v>
      </c>
      <c r="T32" s="6">
        <v>1250</v>
      </c>
      <c r="U32" s="39">
        <v>75.5</v>
      </c>
      <c r="V32" s="6">
        <v>1434</v>
      </c>
      <c r="W32" s="39">
        <v>-31.6</v>
      </c>
      <c r="X32" s="6">
        <v>2351</v>
      </c>
      <c r="Y32" s="37">
        <v>4.553</v>
      </c>
    </row>
    <row r="33" spans="1:25" ht="12.75">
      <c r="A33" s="6">
        <v>2012</v>
      </c>
      <c r="B33" s="11">
        <v>40938</v>
      </c>
      <c r="C33" s="6">
        <v>30.25</v>
      </c>
      <c r="D33" s="6">
        <v>1603</v>
      </c>
      <c r="E33" s="39">
        <v>16.49</v>
      </c>
      <c r="F33" s="6">
        <v>636</v>
      </c>
      <c r="G33" s="6">
        <v>23.24</v>
      </c>
      <c r="H33" s="39">
        <v>90.5</v>
      </c>
      <c r="I33" s="6">
        <v>640</v>
      </c>
      <c r="J33" s="39">
        <v>28.38</v>
      </c>
      <c r="K33" s="6">
        <v>1430</v>
      </c>
      <c r="L33" s="39">
        <v>59.88</v>
      </c>
      <c r="M33" s="6">
        <v>0</v>
      </c>
      <c r="N33" s="37">
        <v>1.944</v>
      </c>
      <c r="O33" s="51">
        <f>5.375*3.6</f>
        <v>19.35</v>
      </c>
      <c r="P33" s="6">
        <v>1741</v>
      </c>
      <c r="Q33" s="6">
        <v>146.5</v>
      </c>
      <c r="R33" s="39">
        <v>27.45</v>
      </c>
      <c r="S33" s="38">
        <v>779</v>
      </c>
      <c r="T33" s="6">
        <v>1243</v>
      </c>
      <c r="U33" s="39">
        <v>87.3</v>
      </c>
      <c r="V33" s="6">
        <v>1434</v>
      </c>
      <c r="W33" s="6">
        <v>-34.25</v>
      </c>
      <c r="X33" s="6">
        <v>554</v>
      </c>
      <c r="Y33" s="37">
        <v>5.512</v>
      </c>
    </row>
    <row r="34" spans="1:25" ht="12.75">
      <c r="A34" s="6">
        <v>2012</v>
      </c>
      <c r="B34" s="11">
        <v>40939</v>
      </c>
      <c r="C34" s="6">
        <v>30.72</v>
      </c>
      <c r="D34" s="6">
        <v>1608</v>
      </c>
      <c r="E34" s="39">
        <v>16.57</v>
      </c>
      <c r="F34" s="6">
        <v>442</v>
      </c>
      <c r="G34" s="6">
        <v>23.2</v>
      </c>
      <c r="H34" s="39">
        <v>82.1</v>
      </c>
      <c r="I34" s="6">
        <v>251</v>
      </c>
      <c r="J34" s="6">
        <v>33.85</v>
      </c>
      <c r="K34" s="6">
        <v>1804</v>
      </c>
      <c r="L34" s="39">
        <v>59.64</v>
      </c>
      <c r="M34" s="6">
        <v>0</v>
      </c>
      <c r="N34" s="37">
        <v>1.634</v>
      </c>
      <c r="O34" s="51">
        <v>18.54</v>
      </c>
      <c r="P34" s="6">
        <v>1024</v>
      </c>
      <c r="Q34" s="38">
        <v>21.65</v>
      </c>
      <c r="R34" s="39">
        <v>26.64</v>
      </c>
      <c r="S34" s="38">
        <v>946</v>
      </c>
      <c r="T34" s="6">
        <v>1347</v>
      </c>
      <c r="U34" s="39">
        <v>81.7</v>
      </c>
      <c r="V34" s="6">
        <v>1416</v>
      </c>
      <c r="W34" s="6">
        <v>-35.73</v>
      </c>
      <c r="X34" s="6">
        <v>257</v>
      </c>
      <c r="Y34" s="37">
        <v>5.143</v>
      </c>
    </row>
    <row r="35" spans="3:25" ht="12.75">
      <c r="C35" s="42">
        <f>AVERAGE(C4:C34)</f>
        <v>28.106774193548397</v>
      </c>
      <c r="D35" s="35"/>
      <c r="E35" s="42">
        <f>AVERAGE(E4:E34)</f>
        <v>18.882580645161294</v>
      </c>
      <c r="F35" s="35"/>
      <c r="G35" s="42">
        <f>AVERAGE(G4:G34)</f>
        <v>22.445806451612906</v>
      </c>
      <c r="H35" s="42">
        <f>AVERAGE(H4:H34)</f>
        <v>94.53548387096772</v>
      </c>
      <c r="I35" s="35"/>
      <c r="J35" s="42">
        <f>AVERAGE(J4:J34)</f>
        <v>54.57709677419354</v>
      </c>
      <c r="K35" s="35"/>
      <c r="L35" s="42">
        <f>AVERAGE(L4:L34)</f>
        <v>81.05225806451612</v>
      </c>
      <c r="M35" s="43">
        <f>SUM(M4:M34)</f>
        <v>312.8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3">
        <f>SUM(Y4:Y34)</f>
        <v>99.966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4" r:id="rId1"/>
  <headerFooter alignWithMargins="0">
    <oddHeader>&amp;C&amp;"Arial,Negrito"POSTO METEOROLÓGICO - ESTAÇÃO EXPERIMENTAL DE CITRICULTURA DE BEBEDOURO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selection activeCell="Y43" sqref="Y4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421875" style="0" customWidth="1"/>
    <col min="16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3" ht="12.75">
      <c r="A1" s="61">
        <v>40210</v>
      </c>
      <c r="B1" s="61"/>
      <c r="C1" s="8">
        <v>1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56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6" ht="12.75">
      <c r="A4" s="6">
        <v>2012</v>
      </c>
      <c r="B4" s="11">
        <v>40940</v>
      </c>
      <c r="C4" s="39">
        <v>31.2</v>
      </c>
      <c r="D4" s="6">
        <v>1812</v>
      </c>
      <c r="E4" s="6">
        <v>17.31</v>
      </c>
      <c r="F4" s="6">
        <v>545</v>
      </c>
      <c r="G4" s="6">
        <v>24.32</v>
      </c>
      <c r="H4" s="39">
        <v>93.4</v>
      </c>
      <c r="I4" s="6">
        <v>645</v>
      </c>
      <c r="J4" s="39">
        <v>42.03</v>
      </c>
      <c r="K4" s="6">
        <v>1804</v>
      </c>
      <c r="L4" s="39">
        <v>67.06</v>
      </c>
      <c r="M4" s="38">
        <v>0</v>
      </c>
      <c r="N4" s="6">
        <v>1.677</v>
      </c>
      <c r="O4" s="50">
        <f>6.425*3.6</f>
        <v>23.13</v>
      </c>
      <c r="P4" s="6">
        <v>1004</v>
      </c>
      <c r="Q4" s="38">
        <v>311</v>
      </c>
      <c r="R4" s="6">
        <v>24.04</v>
      </c>
      <c r="S4" s="38">
        <v>997</v>
      </c>
      <c r="T4" s="6">
        <v>1240</v>
      </c>
      <c r="U4" s="39">
        <v>66.82</v>
      </c>
      <c r="V4" s="6">
        <v>1550</v>
      </c>
      <c r="W4" s="6">
        <v>-30.47</v>
      </c>
      <c r="X4" s="6">
        <v>515</v>
      </c>
      <c r="Y4" s="37">
        <v>4.488</v>
      </c>
      <c r="Z4" s="33"/>
    </row>
    <row r="5" spans="1:25" ht="12.75">
      <c r="A5" s="6">
        <v>2012</v>
      </c>
      <c r="B5" s="11">
        <v>40941</v>
      </c>
      <c r="C5" s="6">
        <v>30.52</v>
      </c>
      <c r="D5" s="6">
        <v>1709</v>
      </c>
      <c r="E5" s="6">
        <v>18.46</v>
      </c>
      <c r="F5" s="6">
        <v>710</v>
      </c>
      <c r="G5" s="6">
        <v>23.58</v>
      </c>
      <c r="H5" s="39">
        <v>91.6</v>
      </c>
      <c r="I5" s="6">
        <v>2138</v>
      </c>
      <c r="J5" s="6">
        <v>39.79</v>
      </c>
      <c r="K5" s="6">
        <v>1523</v>
      </c>
      <c r="L5" s="39">
        <v>73.4</v>
      </c>
      <c r="M5" s="6">
        <v>0.3</v>
      </c>
      <c r="N5" s="6">
        <v>1.888</v>
      </c>
      <c r="O5" s="48">
        <v>31.212</v>
      </c>
      <c r="P5" s="6">
        <v>1726</v>
      </c>
      <c r="Q5" s="6">
        <v>68.4</v>
      </c>
      <c r="R5" s="6">
        <v>23.84</v>
      </c>
      <c r="S5" s="38">
        <v>976</v>
      </c>
      <c r="T5" s="6">
        <v>1306</v>
      </c>
      <c r="U5" s="6">
        <v>67.53</v>
      </c>
      <c r="V5" s="6">
        <v>1503</v>
      </c>
      <c r="W5" s="39">
        <v>-27.22</v>
      </c>
      <c r="X5" s="6">
        <v>435</v>
      </c>
      <c r="Y5" s="37">
        <v>4.496</v>
      </c>
    </row>
    <row r="6" spans="1:25" ht="12.75">
      <c r="A6" s="6">
        <v>2012</v>
      </c>
      <c r="B6" s="11">
        <v>40942</v>
      </c>
      <c r="C6" s="39">
        <v>30.78</v>
      </c>
      <c r="D6" s="6">
        <v>1730</v>
      </c>
      <c r="E6" s="6">
        <v>19.46</v>
      </c>
      <c r="F6" s="6">
        <v>621</v>
      </c>
      <c r="G6" s="6">
        <v>24.64</v>
      </c>
      <c r="H6" s="39">
        <v>94.3</v>
      </c>
      <c r="I6" s="6">
        <v>330</v>
      </c>
      <c r="J6" s="39">
        <v>39.46</v>
      </c>
      <c r="K6" s="6">
        <v>1456</v>
      </c>
      <c r="L6" s="39">
        <v>70.2</v>
      </c>
      <c r="M6" s="6">
        <v>0</v>
      </c>
      <c r="N6" s="6">
        <v>1.107</v>
      </c>
      <c r="O6" s="49">
        <v>20.97</v>
      </c>
      <c r="P6" s="40">
        <v>1106</v>
      </c>
      <c r="Q6" s="6">
        <v>4.873</v>
      </c>
      <c r="R6" s="6">
        <v>23.17</v>
      </c>
      <c r="S6" s="38">
        <v>971</v>
      </c>
      <c r="T6" s="6">
        <v>1451</v>
      </c>
      <c r="U6" s="39">
        <v>81.4</v>
      </c>
      <c r="V6" s="6">
        <v>1413</v>
      </c>
      <c r="W6" s="6">
        <v>-27.07</v>
      </c>
      <c r="X6" s="6">
        <v>2352</v>
      </c>
      <c r="Y6" s="37">
        <v>4.512</v>
      </c>
    </row>
    <row r="7" spans="1:25" ht="12.75">
      <c r="A7" s="6">
        <v>2012</v>
      </c>
      <c r="B7" s="11">
        <v>40943</v>
      </c>
      <c r="C7" s="6">
        <v>31.02</v>
      </c>
      <c r="D7" s="6">
        <v>1645</v>
      </c>
      <c r="E7" s="6">
        <v>17</v>
      </c>
      <c r="F7" s="40">
        <v>640</v>
      </c>
      <c r="G7" s="6">
        <v>24.56</v>
      </c>
      <c r="H7" s="39">
        <v>89.1</v>
      </c>
      <c r="I7" s="6">
        <v>645</v>
      </c>
      <c r="J7" s="39">
        <v>28.9</v>
      </c>
      <c r="K7" s="6">
        <v>1338</v>
      </c>
      <c r="L7" s="39">
        <v>58.32</v>
      </c>
      <c r="M7" s="6">
        <v>0</v>
      </c>
      <c r="N7" s="37">
        <v>1.444</v>
      </c>
      <c r="O7" s="47">
        <v>25.02</v>
      </c>
      <c r="P7" s="6">
        <v>1425</v>
      </c>
      <c r="Q7" s="6">
        <v>53.5</v>
      </c>
      <c r="R7" s="6">
        <v>24.95</v>
      </c>
      <c r="S7" s="38">
        <v>987</v>
      </c>
      <c r="T7" s="6">
        <v>1238</v>
      </c>
      <c r="U7" s="39">
        <v>73.4</v>
      </c>
      <c r="V7" s="6">
        <v>1445</v>
      </c>
      <c r="W7" s="6">
        <v>-32.32</v>
      </c>
      <c r="X7" s="6">
        <v>654</v>
      </c>
      <c r="Y7" s="37">
        <v>5.185</v>
      </c>
    </row>
    <row r="8" spans="1:25" ht="12.75">
      <c r="A8" s="6">
        <v>2012</v>
      </c>
      <c r="B8" s="11">
        <v>40944</v>
      </c>
      <c r="C8" s="6">
        <v>31.51</v>
      </c>
      <c r="D8" s="6">
        <v>1512</v>
      </c>
      <c r="E8" s="6">
        <v>17.5</v>
      </c>
      <c r="F8" s="6">
        <v>618</v>
      </c>
      <c r="G8" s="6">
        <v>25.25</v>
      </c>
      <c r="H8" s="39">
        <v>83.8</v>
      </c>
      <c r="I8" s="6">
        <v>603</v>
      </c>
      <c r="J8" s="52">
        <v>26.73</v>
      </c>
      <c r="K8" s="6">
        <v>1533</v>
      </c>
      <c r="L8" s="39">
        <v>51.68</v>
      </c>
      <c r="M8" s="6">
        <v>0</v>
      </c>
      <c r="N8" s="37">
        <v>1.673</v>
      </c>
      <c r="O8" s="47">
        <v>30.132</v>
      </c>
      <c r="P8" s="6">
        <v>1607</v>
      </c>
      <c r="Q8" s="6">
        <v>56.69</v>
      </c>
      <c r="R8" s="6">
        <v>26.47</v>
      </c>
      <c r="S8" s="38">
        <v>882</v>
      </c>
      <c r="T8" s="6">
        <v>1407</v>
      </c>
      <c r="U8" s="6">
        <v>72.3</v>
      </c>
      <c r="V8" s="6">
        <v>1448</v>
      </c>
      <c r="W8" s="6">
        <v>-29.52</v>
      </c>
      <c r="X8" s="6">
        <v>635</v>
      </c>
      <c r="Y8" s="37">
        <v>5.746</v>
      </c>
    </row>
    <row r="9" spans="1:25" ht="12.75">
      <c r="A9" s="6">
        <v>2012</v>
      </c>
      <c r="B9" s="11">
        <v>40945</v>
      </c>
      <c r="C9" s="39">
        <v>33.47</v>
      </c>
      <c r="D9" s="6">
        <v>1749</v>
      </c>
      <c r="E9" s="6">
        <v>18.49</v>
      </c>
      <c r="F9" s="6">
        <v>630</v>
      </c>
      <c r="G9" s="6">
        <v>26.21</v>
      </c>
      <c r="H9" s="39">
        <v>85.9</v>
      </c>
      <c r="I9" s="6">
        <v>706</v>
      </c>
      <c r="J9" s="39">
        <v>30.82</v>
      </c>
      <c r="K9" s="6">
        <v>1513</v>
      </c>
      <c r="L9" s="39">
        <v>55.58</v>
      </c>
      <c r="M9" s="6">
        <v>0</v>
      </c>
      <c r="N9" s="41">
        <v>0.966</v>
      </c>
      <c r="O9" s="51">
        <v>20.43</v>
      </c>
      <c r="P9" s="6">
        <v>500</v>
      </c>
      <c r="Q9" s="38">
        <v>350.2</v>
      </c>
      <c r="R9" s="6">
        <v>25.79</v>
      </c>
      <c r="S9" s="38">
        <v>924</v>
      </c>
      <c r="T9" s="6">
        <v>1350</v>
      </c>
      <c r="U9" s="39">
        <v>79.2</v>
      </c>
      <c r="V9" s="6">
        <v>1404</v>
      </c>
      <c r="W9" s="6">
        <v>-26.67</v>
      </c>
      <c r="X9" s="6">
        <v>702</v>
      </c>
      <c r="Y9" s="37">
        <v>5.21</v>
      </c>
    </row>
    <row r="10" spans="1:25" ht="12.75">
      <c r="A10" s="6">
        <v>2012</v>
      </c>
      <c r="B10" s="11">
        <v>40946</v>
      </c>
      <c r="C10" s="39">
        <v>34.1</v>
      </c>
      <c r="D10" s="6">
        <v>1812</v>
      </c>
      <c r="E10" s="6">
        <v>18.75</v>
      </c>
      <c r="F10" s="6">
        <v>720</v>
      </c>
      <c r="G10" s="6">
        <v>26.97</v>
      </c>
      <c r="H10" s="39">
        <v>89.9</v>
      </c>
      <c r="I10" s="6">
        <v>724</v>
      </c>
      <c r="J10" s="6">
        <v>28.9</v>
      </c>
      <c r="K10" s="6">
        <v>1451</v>
      </c>
      <c r="L10" s="39">
        <v>55.69</v>
      </c>
      <c r="M10" s="6">
        <v>0</v>
      </c>
      <c r="N10" s="37">
        <v>0.713</v>
      </c>
      <c r="O10" s="47">
        <v>18.27</v>
      </c>
      <c r="P10" s="6">
        <v>1326</v>
      </c>
      <c r="Q10" s="38">
        <v>77.2</v>
      </c>
      <c r="R10" s="6">
        <v>2.6</v>
      </c>
      <c r="S10" s="38">
        <v>916</v>
      </c>
      <c r="T10" s="6">
        <v>1415</v>
      </c>
      <c r="U10" s="39">
        <v>74.5</v>
      </c>
      <c r="V10" s="6">
        <v>1422</v>
      </c>
      <c r="W10" s="6">
        <v>-24.88</v>
      </c>
      <c r="X10" s="6">
        <v>716</v>
      </c>
      <c r="Y10" s="37">
        <v>4.628</v>
      </c>
    </row>
    <row r="11" spans="1:25" ht="12.75">
      <c r="A11" s="6">
        <v>2012</v>
      </c>
      <c r="B11" s="11">
        <v>40947</v>
      </c>
      <c r="C11" s="6">
        <v>34.4</v>
      </c>
      <c r="D11" s="6">
        <v>1647</v>
      </c>
      <c r="E11" s="6">
        <v>20.4</v>
      </c>
      <c r="F11" s="6">
        <v>651</v>
      </c>
      <c r="G11" s="6">
        <v>27.14</v>
      </c>
      <c r="H11" s="39">
        <v>85</v>
      </c>
      <c r="I11" s="6">
        <v>325</v>
      </c>
      <c r="J11" s="39">
        <v>28.9</v>
      </c>
      <c r="K11" s="6">
        <v>1732</v>
      </c>
      <c r="L11" s="39">
        <v>56.06</v>
      </c>
      <c r="M11" s="40">
        <v>0</v>
      </c>
      <c r="N11" s="6">
        <v>1.023</v>
      </c>
      <c r="O11" s="47">
        <v>15.57</v>
      </c>
      <c r="P11" s="6">
        <v>1341</v>
      </c>
      <c r="Q11" s="38">
        <v>240</v>
      </c>
      <c r="R11" s="6">
        <v>24.06</v>
      </c>
      <c r="S11" s="38">
        <v>941</v>
      </c>
      <c r="T11" s="6">
        <v>1352</v>
      </c>
      <c r="U11" s="39">
        <v>70.5</v>
      </c>
      <c r="V11" s="6">
        <v>1451</v>
      </c>
      <c r="W11" s="6">
        <v>-24.1</v>
      </c>
      <c r="X11" s="6">
        <v>655</v>
      </c>
      <c r="Y11" s="37">
        <v>5.012</v>
      </c>
    </row>
    <row r="12" spans="1:25" ht="12.75">
      <c r="A12" s="6">
        <v>2012</v>
      </c>
      <c r="B12" s="11">
        <v>40948</v>
      </c>
      <c r="C12" s="39">
        <v>34.68</v>
      </c>
      <c r="D12" s="6">
        <v>1640</v>
      </c>
      <c r="E12" s="6">
        <v>20.01</v>
      </c>
      <c r="F12" s="6">
        <v>712</v>
      </c>
      <c r="G12" s="39">
        <v>27.61</v>
      </c>
      <c r="H12" s="39">
        <v>84.2</v>
      </c>
      <c r="I12" s="6">
        <v>719</v>
      </c>
      <c r="J12" s="6">
        <v>28.57</v>
      </c>
      <c r="K12" s="6">
        <v>1622</v>
      </c>
      <c r="L12" s="39">
        <v>55.67</v>
      </c>
      <c r="M12" s="6">
        <v>0</v>
      </c>
      <c r="N12" s="6">
        <v>1.128</v>
      </c>
      <c r="O12" s="47">
        <v>20.7</v>
      </c>
      <c r="P12" s="6">
        <v>2356</v>
      </c>
      <c r="Q12" s="38">
        <v>2.155</v>
      </c>
      <c r="R12" s="6">
        <v>23.02</v>
      </c>
      <c r="S12" s="38">
        <v>835</v>
      </c>
      <c r="T12" s="6">
        <v>1353</v>
      </c>
      <c r="U12" s="39">
        <v>66.91</v>
      </c>
      <c r="V12" s="6">
        <v>1424</v>
      </c>
      <c r="W12" s="6">
        <v>-23.22</v>
      </c>
      <c r="X12" s="6">
        <v>612</v>
      </c>
      <c r="Y12" s="37">
        <v>4.894</v>
      </c>
    </row>
    <row r="13" spans="1:25" ht="12.75">
      <c r="A13" s="6">
        <v>2012</v>
      </c>
      <c r="B13" s="11">
        <v>40949</v>
      </c>
      <c r="C13" s="6">
        <v>30.7</v>
      </c>
      <c r="D13" s="6">
        <v>1821</v>
      </c>
      <c r="E13" s="6">
        <v>20.79</v>
      </c>
      <c r="F13" s="6">
        <v>556</v>
      </c>
      <c r="G13" s="39">
        <v>24.83</v>
      </c>
      <c r="H13" s="39">
        <v>92.1</v>
      </c>
      <c r="I13" s="6">
        <v>146</v>
      </c>
      <c r="J13" s="6">
        <v>49.42</v>
      </c>
      <c r="K13" s="6">
        <v>1655</v>
      </c>
      <c r="L13" s="39">
        <v>75.2</v>
      </c>
      <c r="M13" s="40">
        <v>10</v>
      </c>
      <c r="N13" s="37">
        <v>1.844</v>
      </c>
      <c r="O13" s="47">
        <v>28.512</v>
      </c>
      <c r="P13" s="6">
        <v>158</v>
      </c>
      <c r="Q13" s="38">
        <v>47.99</v>
      </c>
      <c r="R13" s="6">
        <v>13.65</v>
      </c>
      <c r="S13" s="38">
        <v>654.7</v>
      </c>
      <c r="T13" s="6">
        <v>1555</v>
      </c>
      <c r="U13" s="39">
        <v>32.28</v>
      </c>
      <c r="V13" s="6">
        <v>17.01</v>
      </c>
      <c r="W13" s="39">
        <v>-53.39</v>
      </c>
      <c r="X13" s="6">
        <v>58</v>
      </c>
      <c r="Y13" s="37">
        <v>2.73</v>
      </c>
    </row>
    <row r="14" spans="1:26" ht="12.75">
      <c r="A14" s="6">
        <v>2012</v>
      </c>
      <c r="B14" s="11">
        <v>40950</v>
      </c>
      <c r="C14" s="6">
        <v>30.15</v>
      </c>
      <c r="D14" s="6">
        <v>1530</v>
      </c>
      <c r="E14" s="6">
        <v>19.82</v>
      </c>
      <c r="F14" s="6">
        <v>446</v>
      </c>
      <c r="G14" s="6">
        <v>22.68</v>
      </c>
      <c r="H14" s="39">
        <v>96.5</v>
      </c>
      <c r="I14" s="6">
        <v>901</v>
      </c>
      <c r="J14" s="6">
        <v>55.89</v>
      </c>
      <c r="K14" s="6">
        <v>1530</v>
      </c>
      <c r="L14" s="39">
        <v>85.5</v>
      </c>
      <c r="M14" s="6">
        <v>30.9</v>
      </c>
      <c r="N14" s="41">
        <v>2.185</v>
      </c>
      <c r="O14" s="47">
        <v>34.2</v>
      </c>
      <c r="P14" s="6">
        <v>1626</v>
      </c>
      <c r="Q14" s="38">
        <v>152.3</v>
      </c>
      <c r="R14" s="6">
        <v>17.62</v>
      </c>
      <c r="S14" s="38">
        <v>1021</v>
      </c>
      <c r="T14" s="6">
        <v>1403</v>
      </c>
      <c r="U14" s="39">
        <v>56.86</v>
      </c>
      <c r="V14" s="6">
        <v>1326</v>
      </c>
      <c r="W14" s="6">
        <v>-101.8</v>
      </c>
      <c r="X14" s="6">
        <v>314</v>
      </c>
      <c r="Y14" s="37">
        <v>3.206</v>
      </c>
      <c r="Z14" s="13"/>
    </row>
    <row r="15" spans="1:25" ht="12.75">
      <c r="A15" s="6">
        <v>2012</v>
      </c>
      <c r="B15" s="11">
        <v>40951</v>
      </c>
      <c r="C15" s="6">
        <v>28.37</v>
      </c>
      <c r="D15" s="6">
        <v>1759</v>
      </c>
      <c r="E15" s="39">
        <v>19.9</v>
      </c>
      <c r="F15" s="6">
        <v>550</v>
      </c>
      <c r="G15" s="6">
        <v>23.15</v>
      </c>
      <c r="H15" s="39">
        <v>96</v>
      </c>
      <c r="I15" s="6">
        <v>732</v>
      </c>
      <c r="J15" s="6">
        <v>53.71</v>
      </c>
      <c r="K15" s="6">
        <v>1822</v>
      </c>
      <c r="L15" s="39">
        <v>82.8</v>
      </c>
      <c r="M15" s="6">
        <v>23</v>
      </c>
      <c r="N15" s="6">
        <v>1.442</v>
      </c>
      <c r="O15" s="47">
        <v>22.86</v>
      </c>
      <c r="P15" s="6">
        <v>2144</v>
      </c>
      <c r="Q15" s="38">
        <v>121.1</v>
      </c>
      <c r="R15" s="6">
        <v>17.74</v>
      </c>
      <c r="S15" s="38">
        <v>1064</v>
      </c>
      <c r="T15" s="6">
        <v>1402</v>
      </c>
      <c r="U15" s="39">
        <v>49.49</v>
      </c>
      <c r="V15" s="6">
        <v>1525</v>
      </c>
      <c r="W15" s="6">
        <v>-43.76</v>
      </c>
      <c r="X15" s="6">
        <v>2231</v>
      </c>
      <c r="Y15" s="37">
        <v>3.107</v>
      </c>
    </row>
    <row r="16" spans="1:25" ht="12.75">
      <c r="A16" s="6">
        <v>2012</v>
      </c>
      <c r="B16" s="11">
        <v>40952</v>
      </c>
      <c r="C16" s="39">
        <v>28.61</v>
      </c>
      <c r="D16" s="6">
        <v>1513</v>
      </c>
      <c r="E16" s="6">
        <v>19.72</v>
      </c>
      <c r="F16" s="6">
        <v>36</v>
      </c>
      <c r="G16" s="6">
        <v>22.78</v>
      </c>
      <c r="H16" s="39">
        <v>96</v>
      </c>
      <c r="I16" s="6">
        <v>658</v>
      </c>
      <c r="J16" s="39">
        <v>52.85</v>
      </c>
      <c r="K16" s="6">
        <v>1439</v>
      </c>
      <c r="L16" s="39">
        <v>84.4</v>
      </c>
      <c r="M16" s="6">
        <v>26.3</v>
      </c>
      <c r="N16" s="6">
        <v>1.431</v>
      </c>
      <c r="O16" s="47">
        <v>25.56</v>
      </c>
      <c r="P16" s="6">
        <v>1515</v>
      </c>
      <c r="Q16" s="38">
        <v>34.95</v>
      </c>
      <c r="R16" s="6">
        <v>17.46</v>
      </c>
      <c r="S16" s="38">
        <v>1034</v>
      </c>
      <c r="T16" s="6">
        <v>1210</v>
      </c>
      <c r="U16" s="39">
        <v>60.95</v>
      </c>
      <c r="V16" s="6">
        <v>1454</v>
      </c>
      <c r="W16" s="6">
        <v>-64.62</v>
      </c>
      <c r="X16" s="6">
        <v>34</v>
      </c>
      <c r="Y16" s="37">
        <v>3.149</v>
      </c>
    </row>
    <row r="17" spans="1:25" ht="12.75">
      <c r="A17" s="6">
        <v>2012</v>
      </c>
      <c r="B17" s="11">
        <v>40953</v>
      </c>
      <c r="C17" s="39">
        <v>29.03</v>
      </c>
      <c r="D17" s="6">
        <v>1402</v>
      </c>
      <c r="E17" s="39">
        <v>18.9</v>
      </c>
      <c r="F17" s="6">
        <v>2359</v>
      </c>
      <c r="G17" s="39">
        <v>21.99</v>
      </c>
      <c r="H17" s="39">
        <v>95.8</v>
      </c>
      <c r="I17" s="6">
        <v>2349</v>
      </c>
      <c r="J17" s="39">
        <v>53.38</v>
      </c>
      <c r="K17" s="6">
        <v>1445</v>
      </c>
      <c r="L17" s="39">
        <v>85.3</v>
      </c>
      <c r="M17" s="6">
        <v>25.9</v>
      </c>
      <c r="N17" s="41">
        <v>1.376</v>
      </c>
      <c r="O17" s="47">
        <v>27.18</v>
      </c>
      <c r="P17" s="6">
        <v>1605</v>
      </c>
      <c r="Q17" s="38">
        <v>87.4</v>
      </c>
      <c r="R17" s="6">
        <v>12.88</v>
      </c>
      <c r="S17" s="38">
        <v>967</v>
      </c>
      <c r="T17" s="6">
        <v>1308</v>
      </c>
      <c r="U17" s="6">
        <v>57.59</v>
      </c>
      <c r="V17" s="6">
        <v>1409</v>
      </c>
      <c r="W17" s="6">
        <v>-73.4</v>
      </c>
      <c r="X17" s="6">
        <v>1700</v>
      </c>
      <c r="Y17" s="6">
        <v>2.497</v>
      </c>
    </row>
    <row r="18" spans="1:25" ht="12.75">
      <c r="A18" s="6">
        <v>2012</v>
      </c>
      <c r="B18" s="11">
        <v>40954</v>
      </c>
      <c r="C18" s="6">
        <v>30.2</v>
      </c>
      <c r="D18" s="6">
        <v>1823</v>
      </c>
      <c r="E18" s="39">
        <v>18.07</v>
      </c>
      <c r="F18" s="6">
        <v>541</v>
      </c>
      <c r="G18" s="39">
        <v>23.45</v>
      </c>
      <c r="H18" s="39">
        <v>96</v>
      </c>
      <c r="I18" s="6">
        <v>707</v>
      </c>
      <c r="J18" s="6">
        <v>38.07</v>
      </c>
      <c r="K18" s="6">
        <v>1823</v>
      </c>
      <c r="L18" s="39">
        <v>75.5</v>
      </c>
      <c r="M18" s="6">
        <v>0.1</v>
      </c>
      <c r="N18" s="41">
        <v>1.518</v>
      </c>
      <c r="O18" s="47">
        <v>22.59</v>
      </c>
      <c r="P18" s="6">
        <v>1222</v>
      </c>
      <c r="Q18" s="6">
        <v>34.95</v>
      </c>
      <c r="R18" s="6">
        <v>24.16</v>
      </c>
      <c r="S18" s="38">
        <v>857</v>
      </c>
      <c r="T18" s="6">
        <v>1259</v>
      </c>
      <c r="U18" s="6">
        <v>72.5</v>
      </c>
      <c r="V18" s="6">
        <v>1310</v>
      </c>
      <c r="W18" s="6">
        <v>-22.58</v>
      </c>
      <c r="X18" s="6">
        <v>41</v>
      </c>
      <c r="Y18" s="6">
        <v>4.308</v>
      </c>
    </row>
    <row r="19" spans="1:25" ht="12.75">
      <c r="A19" s="6">
        <v>2012</v>
      </c>
      <c r="B19" s="11">
        <v>40955</v>
      </c>
      <c r="C19" s="6">
        <v>31.24</v>
      </c>
      <c r="D19" s="6">
        <v>1602</v>
      </c>
      <c r="E19" s="6">
        <v>19.76</v>
      </c>
      <c r="F19" s="6">
        <v>715</v>
      </c>
      <c r="G19" s="39">
        <v>25.17</v>
      </c>
      <c r="H19" s="39">
        <v>89.6</v>
      </c>
      <c r="I19" s="6">
        <v>720</v>
      </c>
      <c r="J19" s="6">
        <v>37.35</v>
      </c>
      <c r="K19" s="6">
        <v>1556</v>
      </c>
      <c r="L19" s="39">
        <v>68.27</v>
      </c>
      <c r="M19" s="6">
        <v>0</v>
      </c>
      <c r="N19" s="41">
        <v>1.585</v>
      </c>
      <c r="O19" s="47">
        <v>21.51</v>
      </c>
      <c r="P19" s="6">
        <v>1033</v>
      </c>
      <c r="Q19" s="38">
        <v>353.8</v>
      </c>
      <c r="R19" s="6">
        <v>24.87</v>
      </c>
      <c r="S19" s="38">
        <v>939</v>
      </c>
      <c r="T19" s="6">
        <v>1351</v>
      </c>
      <c r="U19" s="39">
        <v>77.1</v>
      </c>
      <c r="V19" s="6">
        <v>1453</v>
      </c>
      <c r="W19" s="6">
        <v>-21.92</v>
      </c>
      <c r="X19" s="6">
        <v>716</v>
      </c>
      <c r="Y19" s="6">
        <v>4.798</v>
      </c>
    </row>
    <row r="20" spans="1:25" ht="12.75">
      <c r="A20" s="6">
        <v>2012</v>
      </c>
      <c r="B20" s="11">
        <v>40956</v>
      </c>
      <c r="C20" s="39">
        <v>31.23</v>
      </c>
      <c r="D20" s="6">
        <v>1714</v>
      </c>
      <c r="E20" s="6">
        <v>19.99</v>
      </c>
      <c r="F20" s="6">
        <v>700</v>
      </c>
      <c r="G20" s="39">
        <v>24.96</v>
      </c>
      <c r="H20" s="39">
        <v>90.5</v>
      </c>
      <c r="I20" s="6">
        <v>741</v>
      </c>
      <c r="J20" s="6">
        <v>39.26</v>
      </c>
      <c r="K20" s="6">
        <v>1708</v>
      </c>
      <c r="L20" s="39">
        <v>69.46</v>
      </c>
      <c r="M20" s="6">
        <v>0.3</v>
      </c>
      <c r="N20" s="41">
        <v>1.231</v>
      </c>
      <c r="O20" s="51">
        <v>22.05</v>
      </c>
      <c r="P20" s="6">
        <v>1042</v>
      </c>
      <c r="Q20" s="6">
        <v>4.498</v>
      </c>
      <c r="R20" s="6">
        <v>24.63</v>
      </c>
      <c r="S20" s="38">
        <v>942</v>
      </c>
      <c r="T20" s="6">
        <v>1401</v>
      </c>
      <c r="U20" s="6">
        <v>74.3</v>
      </c>
      <c r="V20" s="6">
        <v>1413</v>
      </c>
      <c r="W20" s="6">
        <v>-23.11</v>
      </c>
      <c r="X20" s="6">
        <v>724</v>
      </c>
      <c r="Y20" s="6">
        <v>4.702</v>
      </c>
    </row>
    <row r="21" spans="1:25" ht="12.75">
      <c r="A21" s="6">
        <v>2012</v>
      </c>
      <c r="B21" s="11">
        <v>40957</v>
      </c>
      <c r="C21" s="39">
        <v>30.99</v>
      </c>
      <c r="D21" s="6">
        <v>1638</v>
      </c>
      <c r="E21" s="39">
        <v>19.98</v>
      </c>
      <c r="F21" s="6">
        <v>7147</v>
      </c>
      <c r="G21" s="39">
        <v>25.27</v>
      </c>
      <c r="H21" s="39">
        <v>89.5</v>
      </c>
      <c r="I21" s="6">
        <v>529</v>
      </c>
      <c r="J21" s="39">
        <v>36.49</v>
      </c>
      <c r="K21" s="6">
        <v>1521</v>
      </c>
      <c r="L21" s="39">
        <v>64.9</v>
      </c>
      <c r="M21" s="6">
        <v>0</v>
      </c>
      <c r="N21" s="37">
        <v>1.505</v>
      </c>
      <c r="O21" s="47">
        <v>24.75</v>
      </c>
      <c r="P21" s="6">
        <v>1049</v>
      </c>
      <c r="Q21" s="38">
        <v>26.42</v>
      </c>
      <c r="R21" s="6">
        <v>24.26</v>
      </c>
      <c r="S21" s="38">
        <v>831</v>
      </c>
      <c r="T21" s="6">
        <v>1428</v>
      </c>
      <c r="U21" s="39">
        <v>65.25</v>
      </c>
      <c r="V21" s="6">
        <v>1406</v>
      </c>
      <c r="W21" s="39">
        <v>-23.28</v>
      </c>
      <c r="X21" s="6">
        <v>639</v>
      </c>
      <c r="Y21" s="37">
        <v>4.765</v>
      </c>
    </row>
    <row r="22" spans="1:25" ht="12.75">
      <c r="A22" s="6">
        <v>2012</v>
      </c>
      <c r="B22" s="11">
        <v>40958</v>
      </c>
      <c r="C22" s="39">
        <v>31.19</v>
      </c>
      <c r="D22" s="6">
        <v>1802</v>
      </c>
      <c r="E22" s="39">
        <v>20.83</v>
      </c>
      <c r="F22" s="6">
        <v>344</v>
      </c>
      <c r="G22" s="39">
        <v>24.83</v>
      </c>
      <c r="H22" s="39">
        <v>91.9</v>
      </c>
      <c r="I22" s="6">
        <v>2358</v>
      </c>
      <c r="J22" s="6">
        <v>42.63</v>
      </c>
      <c r="K22" s="6">
        <v>1817</v>
      </c>
      <c r="L22" s="39">
        <v>71.5</v>
      </c>
      <c r="M22" s="6">
        <v>0</v>
      </c>
      <c r="N22" s="37">
        <v>0.745</v>
      </c>
      <c r="O22" s="51">
        <v>18.54</v>
      </c>
      <c r="P22" s="6">
        <v>1405</v>
      </c>
      <c r="Q22" s="38">
        <v>2.811</v>
      </c>
      <c r="R22" s="6">
        <v>15.98</v>
      </c>
      <c r="S22" s="38">
        <v>961</v>
      </c>
      <c r="T22" s="6">
        <v>1404</v>
      </c>
      <c r="U22" s="39">
        <v>47.22</v>
      </c>
      <c r="V22" s="6">
        <v>1416</v>
      </c>
      <c r="W22" s="6">
        <v>-21.32</v>
      </c>
      <c r="X22" s="6">
        <v>0</v>
      </c>
      <c r="Y22" s="37">
        <v>3.014</v>
      </c>
    </row>
    <row r="23" spans="1:25" ht="12.75">
      <c r="A23" s="6">
        <v>2012</v>
      </c>
      <c r="B23" s="11">
        <v>40959</v>
      </c>
      <c r="C23" s="39">
        <v>28.89</v>
      </c>
      <c r="D23" s="6">
        <v>1248</v>
      </c>
      <c r="E23" s="39">
        <v>20.99</v>
      </c>
      <c r="F23" s="6">
        <v>718</v>
      </c>
      <c r="G23" s="39">
        <v>23.84</v>
      </c>
      <c r="H23" s="39">
        <v>93.5</v>
      </c>
      <c r="I23" s="6">
        <v>747</v>
      </c>
      <c r="J23" s="39">
        <v>51.14</v>
      </c>
      <c r="K23" s="6">
        <v>1436</v>
      </c>
      <c r="L23" s="39">
        <v>79</v>
      </c>
      <c r="M23" s="6">
        <v>0</v>
      </c>
      <c r="N23" s="37">
        <v>1.07</v>
      </c>
      <c r="O23" s="47">
        <v>28.8</v>
      </c>
      <c r="P23" s="6">
        <v>1749</v>
      </c>
      <c r="Q23" s="38">
        <v>117.6</v>
      </c>
      <c r="R23" s="6">
        <v>10.84</v>
      </c>
      <c r="S23" s="38">
        <v>967</v>
      </c>
      <c r="T23" s="6">
        <v>1309</v>
      </c>
      <c r="U23" s="39">
        <v>34.79</v>
      </c>
      <c r="V23" s="6">
        <v>1231</v>
      </c>
      <c r="W23" s="6">
        <v>-18.7</v>
      </c>
      <c r="X23" s="6">
        <v>5</v>
      </c>
      <c r="Y23" s="37">
        <v>2.342</v>
      </c>
    </row>
    <row r="24" spans="1:25" ht="12.75">
      <c r="A24" s="6">
        <v>2012</v>
      </c>
      <c r="B24" s="11">
        <v>40960</v>
      </c>
      <c r="C24" s="39">
        <v>29.28</v>
      </c>
      <c r="D24" s="6">
        <v>1811</v>
      </c>
      <c r="E24" s="39">
        <v>18.96</v>
      </c>
      <c r="F24" s="6">
        <v>725</v>
      </c>
      <c r="G24" s="39">
        <v>23.52</v>
      </c>
      <c r="H24" s="39">
        <v>95.4</v>
      </c>
      <c r="I24" s="6">
        <v>803</v>
      </c>
      <c r="J24" s="44">
        <v>44.28</v>
      </c>
      <c r="K24" s="6">
        <v>1802</v>
      </c>
      <c r="L24" s="39">
        <v>76.3</v>
      </c>
      <c r="M24" s="6">
        <v>0</v>
      </c>
      <c r="N24" s="6">
        <v>1.684</v>
      </c>
      <c r="O24" s="47">
        <v>20.97</v>
      </c>
      <c r="P24" s="6">
        <v>1311</v>
      </c>
      <c r="Q24" s="38">
        <v>349.3</v>
      </c>
      <c r="R24" s="6">
        <v>18.93</v>
      </c>
      <c r="S24" s="38">
        <v>1069</v>
      </c>
      <c r="T24" s="6">
        <v>1254</v>
      </c>
      <c r="U24" s="6">
        <v>51.82</v>
      </c>
      <c r="V24" s="6">
        <v>1325</v>
      </c>
      <c r="W24" s="6">
        <v>-20.09</v>
      </c>
      <c r="X24" s="6">
        <v>717</v>
      </c>
      <c r="Y24" s="37">
        <v>3.575</v>
      </c>
    </row>
    <row r="25" spans="1:25" ht="12.75">
      <c r="A25" s="6">
        <v>2012</v>
      </c>
      <c r="B25" s="11">
        <v>40961</v>
      </c>
      <c r="C25" s="39">
        <v>28.23</v>
      </c>
      <c r="D25" s="6">
        <v>1849</v>
      </c>
      <c r="E25" s="39">
        <v>19.22</v>
      </c>
      <c r="F25" s="6">
        <v>632</v>
      </c>
      <c r="G25" s="39">
        <v>22.91</v>
      </c>
      <c r="H25" s="39">
        <v>95.4</v>
      </c>
      <c r="I25" s="6">
        <v>2335</v>
      </c>
      <c r="J25" s="44">
        <v>58</v>
      </c>
      <c r="K25" s="6">
        <v>1625</v>
      </c>
      <c r="L25" s="39">
        <v>81</v>
      </c>
      <c r="M25" s="6">
        <v>95.5</v>
      </c>
      <c r="N25" s="6">
        <v>1.277</v>
      </c>
      <c r="O25" s="51">
        <v>25.56</v>
      </c>
      <c r="P25" s="6">
        <v>2107</v>
      </c>
      <c r="Q25" s="6">
        <v>169</v>
      </c>
      <c r="R25" s="6">
        <v>13.87</v>
      </c>
      <c r="S25" s="38">
        <v>1085</v>
      </c>
      <c r="T25" s="6">
        <v>1344</v>
      </c>
      <c r="U25" s="39">
        <v>42.9</v>
      </c>
      <c r="V25" s="6">
        <v>1613</v>
      </c>
      <c r="W25" s="6">
        <v>-115.4</v>
      </c>
      <c r="X25" s="6">
        <v>2217</v>
      </c>
      <c r="Y25" s="37">
        <v>2.438</v>
      </c>
    </row>
    <row r="26" spans="1:26" ht="12.75">
      <c r="A26" s="6">
        <v>2012</v>
      </c>
      <c r="B26" s="11">
        <v>40962</v>
      </c>
      <c r="C26" s="39">
        <v>30.83</v>
      </c>
      <c r="D26" s="6">
        <v>1715</v>
      </c>
      <c r="E26" s="39">
        <v>19.73</v>
      </c>
      <c r="F26" s="6">
        <v>442</v>
      </c>
      <c r="G26" s="39">
        <v>24.19</v>
      </c>
      <c r="H26" s="39">
        <v>96.5</v>
      </c>
      <c r="I26" s="6">
        <v>841</v>
      </c>
      <c r="J26" s="6">
        <v>47.84</v>
      </c>
      <c r="K26" s="6">
        <v>1713</v>
      </c>
      <c r="L26" s="39">
        <v>79.7</v>
      </c>
      <c r="M26" s="6">
        <v>0.1</v>
      </c>
      <c r="N26" s="37">
        <v>1.086</v>
      </c>
      <c r="O26" s="51">
        <v>19.89</v>
      </c>
      <c r="P26" s="6">
        <v>2125</v>
      </c>
      <c r="Q26" s="6">
        <v>23.43</v>
      </c>
      <c r="R26" s="39">
        <v>22</v>
      </c>
      <c r="S26" s="38">
        <v>1020</v>
      </c>
      <c r="T26" s="6">
        <v>1436</v>
      </c>
      <c r="U26" s="6">
        <v>71.1</v>
      </c>
      <c r="V26" s="6">
        <v>1405</v>
      </c>
      <c r="W26" s="6">
        <v>-23.49</v>
      </c>
      <c r="X26" s="6">
        <v>0</v>
      </c>
      <c r="Y26" s="37">
        <v>4.054</v>
      </c>
      <c r="Z26" s="34"/>
    </row>
    <row r="27" spans="1:25" ht="12.75">
      <c r="A27" s="6">
        <v>2012</v>
      </c>
      <c r="B27" s="11">
        <v>40963</v>
      </c>
      <c r="C27" s="39">
        <v>29.71</v>
      </c>
      <c r="D27" s="6">
        <v>1405</v>
      </c>
      <c r="E27" s="39">
        <v>20.29</v>
      </c>
      <c r="F27" s="6">
        <v>718</v>
      </c>
      <c r="G27" s="39">
        <v>23.98</v>
      </c>
      <c r="H27" s="39">
        <v>95.4</v>
      </c>
      <c r="I27" s="6">
        <v>836</v>
      </c>
      <c r="J27" s="39">
        <v>55.1</v>
      </c>
      <c r="K27" s="6">
        <v>1427</v>
      </c>
      <c r="L27" s="39">
        <v>82.4</v>
      </c>
      <c r="M27" s="6">
        <v>2.6</v>
      </c>
      <c r="N27" s="41">
        <v>0.992</v>
      </c>
      <c r="O27" s="51">
        <v>26.892</v>
      </c>
      <c r="P27" s="6">
        <v>1958</v>
      </c>
      <c r="Q27" s="38">
        <v>282.9</v>
      </c>
      <c r="R27" s="6">
        <v>14.27</v>
      </c>
      <c r="S27" s="38">
        <v>979</v>
      </c>
      <c r="T27" s="6">
        <v>1326</v>
      </c>
      <c r="U27" s="39">
        <v>51.19</v>
      </c>
      <c r="V27" s="6">
        <v>1411</v>
      </c>
      <c r="W27" s="6">
        <v>-16.69</v>
      </c>
      <c r="X27" s="6">
        <v>402</v>
      </c>
      <c r="Y27" s="37">
        <v>2.719</v>
      </c>
    </row>
    <row r="28" spans="1:25" ht="12.75">
      <c r="A28" s="6">
        <v>2012</v>
      </c>
      <c r="B28" s="11">
        <v>40964</v>
      </c>
      <c r="C28" s="39">
        <v>31.24</v>
      </c>
      <c r="D28" s="6">
        <v>1617</v>
      </c>
      <c r="E28" s="39">
        <v>20.45</v>
      </c>
      <c r="F28" s="6">
        <v>559</v>
      </c>
      <c r="G28" s="39">
        <v>24.67</v>
      </c>
      <c r="H28" s="39">
        <v>96.4</v>
      </c>
      <c r="I28" s="6">
        <v>857</v>
      </c>
      <c r="J28" s="6">
        <v>48.1</v>
      </c>
      <c r="K28" s="6">
        <v>1633</v>
      </c>
      <c r="L28" s="39">
        <v>79</v>
      </c>
      <c r="M28" s="6">
        <v>0.2</v>
      </c>
      <c r="N28" s="6">
        <v>4.414</v>
      </c>
      <c r="O28" s="47">
        <v>40.14</v>
      </c>
      <c r="P28" s="6">
        <v>1922</v>
      </c>
      <c r="Q28" s="38">
        <v>264.5</v>
      </c>
      <c r="R28" s="6">
        <v>23.25</v>
      </c>
      <c r="S28" s="38">
        <v>1027</v>
      </c>
      <c r="T28" s="6">
        <v>1315</v>
      </c>
      <c r="U28" s="39">
        <v>68.05</v>
      </c>
      <c r="V28" s="6">
        <v>1513</v>
      </c>
      <c r="W28" s="6">
        <v>-17.55</v>
      </c>
      <c r="X28" s="6">
        <v>604</v>
      </c>
      <c r="Y28" s="6">
        <v>4.322</v>
      </c>
    </row>
    <row r="29" spans="1:25" ht="12.75">
      <c r="A29" s="6">
        <v>2012</v>
      </c>
      <c r="B29" s="11">
        <v>40965</v>
      </c>
      <c r="C29" s="39">
        <v>30.52</v>
      </c>
      <c r="D29" s="6">
        <v>1531</v>
      </c>
      <c r="E29" s="39">
        <v>21.1</v>
      </c>
      <c r="F29" s="6">
        <v>619</v>
      </c>
      <c r="G29" s="39">
        <v>24.49</v>
      </c>
      <c r="H29" s="39">
        <v>95.3</v>
      </c>
      <c r="I29" s="6">
        <v>553</v>
      </c>
      <c r="J29" s="6">
        <v>47.91</v>
      </c>
      <c r="K29" s="6">
        <v>1543</v>
      </c>
      <c r="L29" s="39">
        <v>79.8</v>
      </c>
      <c r="M29" s="38">
        <v>14.5</v>
      </c>
      <c r="N29" s="37">
        <v>1.637</v>
      </c>
      <c r="O29" s="47">
        <v>23.4</v>
      </c>
      <c r="P29" s="6">
        <v>1610</v>
      </c>
      <c r="Q29" s="6">
        <v>23.89</v>
      </c>
      <c r="R29" s="6">
        <v>18.4</v>
      </c>
      <c r="S29" s="38">
        <v>949</v>
      </c>
      <c r="T29" s="6">
        <v>1234</v>
      </c>
      <c r="U29" s="39">
        <v>54.76</v>
      </c>
      <c r="V29" s="40">
        <v>1557</v>
      </c>
      <c r="W29" s="6">
        <v>-47.12</v>
      </c>
      <c r="X29" s="6">
        <v>55</v>
      </c>
      <c r="Y29" s="37">
        <v>3.505</v>
      </c>
    </row>
    <row r="30" spans="1:25" ht="12.75">
      <c r="A30" s="6">
        <v>2012</v>
      </c>
      <c r="B30" s="11">
        <v>40966</v>
      </c>
      <c r="C30" s="39">
        <v>32.55</v>
      </c>
      <c r="D30" s="6">
        <v>1655</v>
      </c>
      <c r="E30" s="39">
        <v>20.62</v>
      </c>
      <c r="F30" s="6">
        <v>445</v>
      </c>
      <c r="G30" s="39">
        <v>25.57</v>
      </c>
      <c r="H30" s="39">
        <v>95.1</v>
      </c>
      <c r="I30" s="6">
        <v>809</v>
      </c>
      <c r="J30" s="6">
        <v>37.48</v>
      </c>
      <c r="K30" s="6">
        <v>1541</v>
      </c>
      <c r="L30" s="39">
        <v>72.1</v>
      </c>
      <c r="M30" s="6">
        <v>1.1</v>
      </c>
      <c r="N30" s="37">
        <v>135</v>
      </c>
      <c r="O30" s="47">
        <v>14.76</v>
      </c>
      <c r="P30" s="6">
        <v>1630</v>
      </c>
      <c r="Q30" s="6">
        <v>261.4</v>
      </c>
      <c r="R30" s="6">
        <v>21.5</v>
      </c>
      <c r="S30" s="38">
        <v>982</v>
      </c>
      <c r="T30" s="6">
        <v>1222</v>
      </c>
      <c r="U30" s="39">
        <v>68.27</v>
      </c>
      <c r="V30" s="40">
        <v>1500</v>
      </c>
      <c r="W30" s="6">
        <v>-21.13</v>
      </c>
      <c r="X30" s="6">
        <v>32</v>
      </c>
      <c r="Y30" s="37">
        <v>4.095</v>
      </c>
    </row>
    <row r="31" spans="1:25" ht="12.75">
      <c r="A31" s="6">
        <v>2012</v>
      </c>
      <c r="B31" s="11">
        <v>40967</v>
      </c>
      <c r="C31" s="39">
        <v>33.03</v>
      </c>
      <c r="D31" s="6">
        <v>1620</v>
      </c>
      <c r="E31" s="39">
        <v>20.13</v>
      </c>
      <c r="F31" s="6">
        <v>650</v>
      </c>
      <c r="G31" s="39">
        <v>26.5</v>
      </c>
      <c r="H31" s="39">
        <v>94.3</v>
      </c>
      <c r="I31" s="6">
        <v>655</v>
      </c>
      <c r="J31" s="6">
        <v>28.9</v>
      </c>
      <c r="K31" s="6">
        <v>1704</v>
      </c>
      <c r="L31" s="39">
        <v>62.98</v>
      </c>
      <c r="M31" s="6">
        <v>0</v>
      </c>
      <c r="N31" s="37">
        <v>1.074</v>
      </c>
      <c r="O31" s="47">
        <v>22.05</v>
      </c>
      <c r="P31" s="6">
        <v>11514</v>
      </c>
      <c r="Q31" s="6">
        <v>354.5</v>
      </c>
      <c r="R31" s="6">
        <v>24.91</v>
      </c>
      <c r="S31" s="38">
        <v>822</v>
      </c>
      <c r="T31" s="6">
        <v>1346</v>
      </c>
      <c r="U31" s="39">
        <v>69.21</v>
      </c>
      <c r="V31" s="40">
        <v>1456</v>
      </c>
      <c r="W31" s="6">
        <v>-21.6</v>
      </c>
      <c r="X31" s="6">
        <v>714</v>
      </c>
      <c r="Y31" s="37">
        <v>4.99</v>
      </c>
    </row>
    <row r="32" spans="1:25" ht="12.75">
      <c r="A32" s="6">
        <v>2012</v>
      </c>
      <c r="B32" s="11">
        <v>40968</v>
      </c>
      <c r="C32" s="39">
        <v>33.3</v>
      </c>
      <c r="D32" s="6">
        <v>1612</v>
      </c>
      <c r="E32" s="39">
        <v>20.46</v>
      </c>
      <c r="F32" s="6">
        <v>540</v>
      </c>
      <c r="G32" s="39">
        <v>26.77</v>
      </c>
      <c r="H32" s="39">
        <v>90</v>
      </c>
      <c r="I32" s="6">
        <v>540</v>
      </c>
      <c r="J32" s="39">
        <v>34.38</v>
      </c>
      <c r="K32" s="6">
        <v>1637</v>
      </c>
      <c r="L32" s="39">
        <v>61.84</v>
      </c>
      <c r="M32" s="38">
        <v>0</v>
      </c>
      <c r="N32" s="37">
        <v>1.347</v>
      </c>
      <c r="O32" s="47">
        <v>19.89</v>
      </c>
      <c r="P32" s="6">
        <v>1114</v>
      </c>
      <c r="Q32" s="6">
        <v>326.7</v>
      </c>
      <c r="R32" s="6">
        <v>22.58</v>
      </c>
      <c r="S32" s="38">
        <v>850</v>
      </c>
      <c r="T32" s="6">
        <v>1411</v>
      </c>
      <c r="U32" s="6">
        <v>60.55</v>
      </c>
      <c r="V32" s="40">
        <v>1408</v>
      </c>
      <c r="W32" s="6">
        <v>-22.35</v>
      </c>
      <c r="X32" s="6">
        <v>729</v>
      </c>
      <c r="Y32" s="37">
        <v>4.664</v>
      </c>
    </row>
    <row r="33" spans="3:25" ht="12.75">
      <c r="C33" s="42">
        <f>AVERAGE(C4:C32)</f>
        <v>31.067931034482754</v>
      </c>
      <c r="D33" s="35"/>
      <c r="E33" s="42">
        <f>AVERAGE(E4:E32)</f>
        <v>19.554827586206898</v>
      </c>
      <c r="F33" s="35"/>
      <c r="G33" s="42">
        <f>AVERAGE(G4:G32)</f>
        <v>24.683793103448277</v>
      </c>
      <c r="H33" s="42">
        <f>AVERAGE(H4:H32)</f>
        <v>92.35862068965521</v>
      </c>
      <c r="I33" s="35"/>
      <c r="J33" s="42">
        <f>AVERAGE(J4:J32)</f>
        <v>41.59586206896553</v>
      </c>
      <c r="K33" s="35"/>
      <c r="L33" s="42">
        <f>AVERAGE(L4:L32)</f>
        <v>71.05551724137932</v>
      </c>
      <c r="M33" s="43">
        <f>SUM(M4:M32)</f>
        <v>230.79999999999998</v>
      </c>
      <c r="N33" s="35"/>
      <c r="O33" s="35"/>
      <c r="Y33" s="16">
        <f>SUM(Y4:Y32)</f>
        <v>117.15099999999998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A2">
      <selection activeCell="W35" sqref="W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7.421875" style="0" customWidth="1"/>
    <col min="25" max="25" width="7.5742187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40969</v>
      </c>
      <c r="C4" s="6">
        <v>32.44</v>
      </c>
      <c r="D4" s="6">
        <v>1321</v>
      </c>
      <c r="E4" s="39">
        <v>19.29</v>
      </c>
      <c r="F4" s="6">
        <v>2339</v>
      </c>
      <c r="G4" s="39">
        <v>23.56</v>
      </c>
      <c r="H4" s="39">
        <v>91.4</v>
      </c>
      <c r="I4" s="6">
        <v>750</v>
      </c>
      <c r="J4" s="6">
        <v>41.7</v>
      </c>
      <c r="K4" s="6">
        <v>1317</v>
      </c>
      <c r="L4" s="39">
        <v>76.5</v>
      </c>
      <c r="M4" s="6">
        <v>4.6</v>
      </c>
      <c r="N4" s="41">
        <v>1.349</v>
      </c>
      <c r="O4" s="41" t="s">
        <v>47</v>
      </c>
      <c r="P4" s="6">
        <v>1500</v>
      </c>
      <c r="Q4" s="6">
        <v>164.7</v>
      </c>
      <c r="R4" s="39">
        <v>13.22</v>
      </c>
      <c r="S4" s="38">
        <v>948</v>
      </c>
      <c r="T4" s="6">
        <v>1340</v>
      </c>
      <c r="U4" s="39">
        <v>49.65</v>
      </c>
      <c r="V4" s="6">
        <v>1231</v>
      </c>
      <c r="W4" s="39">
        <v>-25.65</v>
      </c>
      <c r="X4" s="6">
        <v>2257</v>
      </c>
      <c r="Y4" s="41">
        <v>2.766</v>
      </c>
    </row>
    <row r="5" spans="1:25" ht="12.75">
      <c r="A5" s="6">
        <v>2011</v>
      </c>
      <c r="B5" s="11">
        <v>40970</v>
      </c>
      <c r="C5" s="39">
        <v>32.21</v>
      </c>
      <c r="D5" s="6">
        <v>1631</v>
      </c>
      <c r="E5" s="6">
        <v>17.8</v>
      </c>
      <c r="F5" s="6">
        <v>726</v>
      </c>
      <c r="G5" s="39">
        <v>23.73</v>
      </c>
      <c r="H5" s="39">
        <v>94.1</v>
      </c>
      <c r="I5" s="6">
        <v>741</v>
      </c>
      <c r="J5" s="39">
        <v>41.18</v>
      </c>
      <c r="K5" s="6">
        <v>1639</v>
      </c>
      <c r="L5" s="39">
        <v>75.3</v>
      </c>
      <c r="M5" s="6">
        <v>0</v>
      </c>
      <c r="N5" s="41">
        <v>1.065</v>
      </c>
      <c r="O5" s="41">
        <v>21.24</v>
      </c>
      <c r="P5" s="6">
        <v>1856</v>
      </c>
      <c r="Q5" s="6">
        <v>234.4</v>
      </c>
      <c r="R5" s="39">
        <v>21.11</v>
      </c>
      <c r="S5" s="38">
        <v>833</v>
      </c>
      <c r="T5" s="6">
        <v>1346</v>
      </c>
      <c r="U5" s="39">
        <v>70.7</v>
      </c>
      <c r="V5" s="6">
        <v>1428</v>
      </c>
      <c r="W5" s="39">
        <v>-25.8</v>
      </c>
      <c r="X5" s="6">
        <v>109</v>
      </c>
      <c r="Y5" s="41">
        <v>3.908</v>
      </c>
    </row>
    <row r="6" spans="1:25" ht="12.75">
      <c r="A6" s="6">
        <v>2011</v>
      </c>
      <c r="B6" s="11">
        <v>40971</v>
      </c>
      <c r="C6" s="6">
        <v>32.13</v>
      </c>
      <c r="D6" s="6">
        <v>1550</v>
      </c>
      <c r="E6" s="6">
        <v>19.94</v>
      </c>
      <c r="F6" s="6">
        <v>705</v>
      </c>
      <c r="G6" s="39">
        <v>24.82</v>
      </c>
      <c r="H6" s="39">
        <v>92.3</v>
      </c>
      <c r="I6" s="6">
        <v>719</v>
      </c>
      <c r="J6" s="39">
        <v>38.54</v>
      </c>
      <c r="K6" s="6">
        <v>1541</v>
      </c>
      <c r="L6" s="39">
        <v>71.9</v>
      </c>
      <c r="M6" s="6">
        <v>0</v>
      </c>
      <c r="N6" s="41">
        <v>2.152</v>
      </c>
      <c r="O6" s="41">
        <v>30.42</v>
      </c>
      <c r="P6" s="6">
        <v>2308</v>
      </c>
      <c r="Q6" s="38">
        <v>117.3</v>
      </c>
      <c r="R6" s="39">
        <v>17.69</v>
      </c>
      <c r="S6" s="38">
        <v>977</v>
      </c>
      <c r="T6" s="6">
        <v>1411</v>
      </c>
      <c r="U6" s="39">
        <v>63.55</v>
      </c>
      <c r="V6" s="6">
        <v>1436</v>
      </c>
      <c r="W6" s="6">
        <v>-20.58</v>
      </c>
      <c r="X6" s="6">
        <v>211</v>
      </c>
      <c r="Y6" s="6">
        <v>3.666</v>
      </c>
    </row>
    <row r="7" spans="1:25" ht="12.75">
      <c r="A7" s="6">
        <v>2011</v>
      </c>
      <c r="B7" s="11">
        <v>40972</v>
      </c>
      <c r="C7" s="6">
        <v>33.39</v>
      </c>
      <c r="D7" s="6">
        <v>1712</v>
      </c>
      <c r="E7" s="6">
        <v>18.79</v>
      </c>
      <c r="F7" s="6">
        <v>619</v>
      </c>
      <c r="G7" s="39">
        <v>24.37</v>
      </c>
      <c r="H7" s="39">
        <v>92.1</v>
      </c>
      <c r="I7" s="6">
        <v>616</v>
      </c>
      <c r="J7" s="39">
        <v>35.43</v>
      </c>
      <c r="K7" s="6">
        <v>1534</v>
      </c>
      <c r="L7" s="39">
        <v>70.2</v>
      </c>
      <c r="M7" s="6">
        <v>0</v>
      </c>
      <c r="N7" s="41">
        <v>1.76</v>
      </c>
      <c r="O7" s="41">
        <v>38.1</v>
      </c>
      <c r="P7" s="6">
        <v>1151</v>
      </c>
      <c r="Q7" s="38">
        <v>79.7</v>
      </c>
      <c r="R7" s="39">
        <v>23.09</v>
      </c>
      <c r="S7" s="38">
        <v>820</v>
      </c>
      <c r="T7" s="6">
        <v>1417</v>
      </c>
      <c r="U7" s="39">
        <v>69.78</v>
      </c>
      <c r="V7" s="6">
        <v>1506</v>
      </c>
      <c r="W7" s="6">
        <v>-22.22</v>
      </c>
      <c r="X7" s="6">
        <v>356</v>
      </c>
      <c r="Y7" s="6">
        <v>4.447</v>
      </c>
    </row>
    <row r="8" spans="1:25" ht="12.75">
      <c r="A8" s="6">
        <v>2011</v>
      </c>
      <c r="B8" s="11">
        <v>40973</v>
      </c>
      <c r="C8" s="6">
        <v>31.39</v>
      </c>
      <c r="D8" s="6">
        <v>1654</v>
      </c>
      <c r="E8" s="39">
        <v>19.27</v>
      </c>
      <c r="F8" s="6">
        <v>407</v>
      </c>
      <c r="G8" s="6">
        <v>24.82</v>
      </c>
      <c r="H8" s="39">
        <v>91.9</v>
      </c>
      <c r="I8" s="6">
        <v>227</v>
      </c>
      <c r="J8" s="39">
        <v>31.48</v>
      </c>
      <c r="K8" s="6">
        <v>1627</v>
      </c>
      <c r="L8" s="39">
        <v>64.05</v>
      </c>
      <c r="M8" s="6">
        <v>0</v>
      </c>
      <c r="N8" s="6">
        <v>1.695</v>
      </c>
      <c r="O8" s="37">
        <f>6.275*3.6</f>
        <v>22.590000000000003</v>
      </c>
      <c r="P8" s="6">
        <v>1039</v>
      </c>
      <c r="Q8" s="38">
        <v>5.81</v>
      </c>
      <c r="R8" s="6">
        <v>23.32</v>
      </c>
      <c r="S8" s="38">
        <v>823</v>
      </c>
      <c r="T8" s="6">
        <v>1427</v>
      </c>
      <c r="U8" s="39">
        <v>63.39</v>
      </c>
      <c r="V8" s="6">
        <v>1440</v>
      </c>
      <c r="W8" s="39">
        <v>-21.7</v>
      </c>
      <c r="X8" s="6">
        <v>258</v>
      </c>
      <c r="Y8" s="41">
        <v>4.81</v>
      </c>
    </row>
    <row r="9" spans="1:25" ht="12.75">
      <c r="A9" s="6">
        <v>2011</v>
      </c>
      <c r="B9" s="11">
        <v>40974</v>
      </c>
      <c r="C9" s="6">
        <v>32.28</v>
      </c>
      <c r="D9" s="6">
        <v>1549</v>
      </c>
      <c r="E9" s="39">
        <v>18.86</v>
      </c>
      <c r="F9" s="6">
        <v>727</v>
      </c>
      <c r="G9" s="39">
        <v>24.96</v>
      </c>
      <c r="H9" s="39">
        <v>83</v>
      </c>
      <c r="I9" s="6">
        <v>451</v>
      </c>
      <c r="J9" s="39">
        <v>30.29</v>
      </c>
      <c r="K9" s="6">
        <v>1640</v>
      </c>
      <c r="L9" s="39">
        <v>60.63</v>
      </c>
      <c r="M9" s="6">
        <v>0</v>
      </c>
      <c r="N9" s="41">
        <v>1.85</v>
      </c>
      <c r="O9" s="41">
        <f>5.825*3.6</f>
        <v>20.970000000000002</v>
      </c>
      <c r="P9" s="6">
        <v>1130</v>
      </c>
      <c r="Q9" s="38">
        <v>36.17</v>
      </c>
      <c r="R9" s="39">
        <v>22.64</v>
      </c>
      <c r="S9" s="38">
        <v>857</v>
      </c>
      <c r="T9" s="6">
        <v>1258</v>
      </c>
      <c r="U9" s="39">
        <v>64.72</v>
      </c>
      <c r="V9" s="6">
        <v>1257</v>
      </c>
      <c r="W9" s="6">
        <v>-23.32</v>
      </c>
      <c r="X9" s="6">
        <v>713</v>
      </c>
      <c r="Y9" s="41">
        <v>4.67</v>
      </c>
    </row>
    <row r="10" spans="1:25" ht="12.75">
      <c r="A10" s="6">
        <v>2011</v>
      </c>
      <c r="B10" s="11">
        <v>40975</v>
      </c>
      <c r="C10" s="6">
        <v>31.97</v>
      </c>
      <c r="D10" s="6">
        <v>1520</v>
      </c>
      <c r="E10" s="6">
        <v>19.99</v>
      </c>
      <c r="F10" s="6">
        <v>609</v>
      </c>
      <c r="G10" s="39">
        <v>25.01</v>
      </c>
      <c r="H10" s="39">
        <v>82.7</v>
      </c>
      <c r="I10" s="6">
        <v>607</v>
      </c>
      <c r="J10" s="39">
        <v>30.68</v>
      </c>
      <c r="K10" s="6">
        <v>1516</v>
      </c>
      <c r="L10" s="39">
        <v>60.41</v>
      </c>
      <c r="M10" s="6">
        <v>0</v>
      </c>
      <c r="N10" s="6">
        <v>2.042</v>
      </c>
      <c r="O10" s="41">
        <f>9.8*3.6</f>
        <v>35.28</v>
      </c>
      <c r="P10" s="6">
        <v>1056</v>
      </c>
      <c r="Q10" s="38">
        <v>17.15</v>
      </c>
      <c r="R10" s="6">
        <v>23.17</v>
      </c>
      <c r="S10" s="38">
        <v>883</v>
      </c>
      <c r="T10" s="6">
        <v>1341</v>
      </c>
      <c r="U10" s="39">
        <v>65.93</v>
      </c>
      <c r="V10" s="6">
        <v>1327</v>
      </c>
      <c r="W10" s="39">
        <v>-22.1</v>
      </c>
      <c r="X10" s="6">
        <v>117</v>
      </c>
      <c r="Y10" s="37">
        <v>4.674</v>
      </c>
    </row>
    <row r="11" spans="1:25" ht="12.75">
      <c r="A11" s="6">
        <v>2011</v>
      </c>
      <c r="B11" s="11">
        <v>40976</v>
      </c>
      <c r="C11" s="6">
        <v>31.95</v>
      </c>
      <c r="D11" s="6">
        <v>1717</v>
      </c>
      <c r="E11" s="6">
        <v>17.84</v>
      </c>
      <c r="F11" s="6">
        <v>430</v>
      </c>
      <c r="G11" s="39">
        <v>24.63</v>
      </c>
      <c r="H11" s="39">
        <v>83.9</v>
      </c>
      <c r="I11" s="6">
        <v>427</v>
      </c>
      <c r="J11" s="39">
        <v>29.1</v>
      </c>
      <c r="K11" s="6">
        <v>1452</v>
      </c>
      <c r="L11" s="39">
        <v>56.38</v>
      </c>
      <c r="M11" s="6">
        <v>0</v>
      </c>
      <c r="N11" s="37">
        <v>1.506</v>
      </c>
      <c r="O11" s="41">
        <f>6.575*3.6</f>
        <v>23.67</v>
      </c>
      <c r="P11" s="6">
        <v>1257</v>
      </c>
      <c r="Q11" s="38">
        <v>319.2</v>
      </c>
      <c r="R11" s="6">
        <v>22.52</v>
      </c>
      <c r="S11" s="38">
        <v>858</v>
      </c>
      <c r="T11" s="6">
        <v>1312</v>
      </c>
      <c r="U11" s="39">
        <v>54.36</v>
      </c>
      <c r="V11" s="6">
        <v>1300</v>
      </c>
      <c r="W11" s="6">
        <v>-24.78</v>
      </c>
      <c r="X11" s="6">
        <v>400</v>
      </c>
      <c r="Y11" s="37">
        <v>4.461</v>
      </c>
    </row>
    <row r="12" spans="1:25" ht="12.75">
      <c r="A12" s="6">
        <v>2011</v>
      </c>
      <c r="B12" s="11">
        <v>40977</v>
      </c>
      <c r="C12" s="6">
        <v>32.21</v>
      </c>
      <c r="D12" s="6">
        <v>1644</v>
      </c>
      <c r="E12" s="39">
        <v>19</v>
      </c>
      <c r="F12" s="6">
        <v>602</v>
      </c>
      <c r="G12" s="39">
        <v>25.03</v>
      </c>
      <c r="H12" s="39">
        <v>89.6</v>
      </c>
      <c r="I12" s="6">
        <v>528</v>
      </c>
      <c r="J12" s="39">
        <v>31.8</v>
      </c>
      <c r="K12" s="6">
        <v>1601</v>
      </c>
      <c r="L12" s="39">
        <v>61.84</v>
      </c>
      <c r="M12" s="6">
        <v>0</v>
      </c>
      <c r="N12" s="37">
        <v>1.44</v>
      </c>
      <c r="O12" s="41">
        <f>3.6*5</f>
        <v>18</v>
      </c>
      <c r="P12" s="6">
        <v>1333</v>
      </c>
      <c r="Q12" s="38">
        <v>40.29</v>
      </c>
      <c r="R12" s="6">
        <v>19.68</v>
      </c>
      <c r="S12" s="38">
        <v>894</v>
      </c>
      <c r="T12" s="6">
        <v>1308</v>
      </c>
      <c r="U12" s="39">
        <v>67.23</v>
      </c>
      <c r="V12" s="6">
        <v>1334</v>
      </c>
      <c r="W12" s="6">
        <v>-21.53</v>
      </c>
      <c r="X12" s="6">
        <v>454</v>
      </c>
      <c r="Y12" s="37">
        <v>4.003</v>
      </c>
    </row>
    <row r="13" spans="1:25" ht="12.75">
      <c r="A13" s="6">
        <v>2011</v>
      </c>
      <c r="B13" s="11">
        <v>40978</v>
      </c>
      <c r="C13" s="39">
        <v>29.29</v>
      </c>
      <c r="D13" s="6">
        <v>1446</v>
      </c>
      <c r="E13" s="39">
        <v>20.2</v>
      </c>
      <c r="F13" s="6">
        <v>657</v>
      </c>
      <c r="G13" s="6">
        <v>23.73</v>
      </c>
      <c r="H13" s="39">
        <v>84</v>
      </c>
      <c r="I13" s="6">
        <v>2343</v>
      </c>
      <c r="J13" s="6">
        <v>45.27</v>
      </c>
      <c r="K13" s="6">
        <v>1441</v>
      </c>
      <c r="L13" s="39">
        <v>67.05</v>
      </c>
      <c r="M13" s="6">
        <v>0</v>
      </c>
      <c r="N13" s="37">
        <v>2.044</v>
      </c>
      <c r="O13" s="37">
        <f>7.25*3.6</f>
        <v>26.1</v>
      </c>
      <c r="P13" s="6">
        <v>1447</v>
      </c>
      <c r="Q13" s="38">
        <v>0</v>
      </c>
      <c r="R13" s="6">
        <v>16.72</v>
      </c>
      <c r="S13" s="38">
        <v>1047</v>
      </c>
      <c r="T13" s="6">
        <v>1311</v>
      </c>
      <c r="U13" s="6">
        <v>45.78</v>
      </c>
      <c r="V13" s="6">
        <v>1419</v>
      </c>
      <c r="W13" s="6">
        <v>-19.97</v>
      </c>
      <c r="X13" s="6">
        <v>155</v>
      </c>
      <c r="Y13" s="37">
        <v>3.554</v>
      </c>
    </row>
    <row r="14" spans="1:26" ht="12.75">
      <c r="A14" s="6">
        <v>2011</v>
      </c>
      <c r="B14" s="11">
        <v>40979</v>
      </c>
      <c r="C14" s="39">
        <v>30.5</v>
      </c>
      <c r="D14" s="6">
        <v>1301</v>
      </c>
      <c r="E14" s="6">
        <v>18.48</v>
      </c>
      <c r="F14" s="6">
        <v>613</v>
      </c>
      <c r="G14" s="6">
        <v>23.76</v>
      </c>
      <c r="H14" s="39">
        <v>92.2</v>
      </c>
      <c r="I14" s="6">
        <v>439</v>
      </c>
      <c r="J14" s="39">
        <v>40.38</v>
      </c>
      <c r="K14" s="6">
        <v>1253</v>
      </c>
      <c r="L14" s="39">
        <v>70.6</v>
      </c>
      <c r="M14" s="6">
        <v>0</v>
      </c>
      <c r="N14" s="6">
        <v>1.409</v>
      </c>
      <c r="O14" s="37">
        <f>5.6*3.6</f>
        <v>20.16</v>
      </c>
      <c r="P14" s="6">
        <v>1700</v>
      </c>
      <c r="Q14" s="38">
        <v>124.2</v>
      </c>
      <c r="R14" s="6">
        <v>19.89</v>
      </c>
      <c r="S14" s="38">
        <v>987</v>
      </c>
      <c r="T14" s="6">
        <v>1251</v>
      </c>
      <c r="U14" s="39">
        <v>58.54</v>
      </c>
      <c r="V14" s="6">
        <v>1256</v>
      </c>
      <c r="W14" s="39">
        <v>-19.74</v>
      </c>
      <c r="X14" s="6">
        <v>642</v>
      </c>
      <c r="Y14" s="37">
        <v>4.007</v>
      </c>
      <c r="Z14" s="13"/>
    </row>
    <row r="15" spans="1:25" ht="12.75">
      <c r="A15" s="6">
        <v>2011</v>
      </c>
      <c r="B15" s="11">
        <v>40980</v>
      </c>
      <c r="C15" s="6">
        <v>31.91</v>
      </c>
      <c r="D15" s="6">
        <v>1508</v>
      </c>
      <c r="E15" s="39">
        <v>18.36</v>
      </c>
      <c r="F15" s="6">
        <v>625</v>
      </c>
      <c r="G15" s="6">
        <v>24.46</v>
      </c>
      <c r="H15" s="39">
        <v>92.1</v>
      </c>
      <c r="I15" s="6">
        <v>636</v>
      </c>
      <c r="J15" s="39">
        <v>37.68</v>
      </c>
      <c r="K15" s="6">
        <v>1454</v>
      </c>
      <c r="L15" s="39">
        <v>69.7</v>
      </c>
      <c r="M15" s="40">
        <v>0</v>
      </c>
      <c r="N15" s="6">
        <v>1.455</v>
      </c>
      <c r="O15" s="41">
        <f>6.65*3.6</f>
        <v>23.94</v>
      </c>
      <c r="P15" s="6">
        <v>1700</v>
      </c>
      <c r="Q15" s="6">
        <v>148.5</v>
      </c>
      <c r="R15" s="6">
        <v>20.34</v>
      </c>
      <c r="S15" s="38">
        <v>944</v>
      </c>
      <c r="T15" s="6">
        <v>1226</v>
      </c>
      <c r="U15" s="39">
        <v>54.64</v>
      </c>
      <c r="V15" s="6">
        <v>1339</v>
      </c>
      <c r="W15" s="6">
        <v>-21.25</v>
      </c>
      <c r="X15" s="6">
        <v>626</v>
      </c>
      <c r="Y15" s="6">
        <v>4.131</v>
      </c>
    </row>
    <row r="16" spans="1:25" ht="12.75">
      <c r="A16" s="6">
        <v>2011</v>
      </c>
      <c r="B16" s="11">
        <v>40981</v>
      </c>
      <c r="C16" s="6">
        <v>31.76</v>
      </c>
      <c r="D16" s="6">
        <v>1515</v>
      </c>
      <c r="E16" s="6">
        <v>19.05</v>
      </c>
      <c r="F16" s="6">
        <v>632</v>
      </c>
      <c r="G16" s="39">
        <v>24.89</v>
      </c>
      <c r="H16" s="39">
        <v>93.3</v>
      </c>
      <c r="I16" s="6">
        <v>640</v>
      </c>
      <c r="J16" s="39">
        <v>38.47</v>
      </c>
      <c r="K16" s="6">
        <v>1604</v>
      </c>
      <c r="L16" s="39">
        <v>68.34</v>
      </c>
      <c r="M16" s="6">
        <v>0</v>
      </c>
      <c r="N16" s="6">
        <v>1.297</v>
      </c>
      <c r="O16" s="37">
        <f>4.7*3.6</f>
        <v>16.92</v>
      </c>
      <c r="P16" s="6">
        <v>1126</v>
      </c>
      <c r="Q16" s="38">
        <v>339.5</v>
      </c>
      <c r="R16" s="39">
        <v>21.69</v>
      </c>
      <c r="S16" s="38">
        <v>840</v>
      </c>
      <c r="T16" s="6">
        <v>1359</v>
      </c>
      <c r="U16" s="39">
        <v>61.69</v>
      </c>
      <c r="V16" s="6">
        <v>1328</v>
      </c>
      <c r="W16" s="6">
        <v>-18.63</v>
      </c>
      <c r="X16" s="6">
        <v>334</v>
      </c>
      <c r="Y16" s="37">
        <v>4.11</v>
      </c>
    </row>
    <row r="17" spans="1:25" ht="12.75">
      <c r="A17" s="6">
        <v>2011</v>
      </c>
      <c r="B17" s="11">
        <v>40982</v>
      </c>
      <c r="C17" s="6">
        <v>32.21</v>
      </c>
      <c r="D17" s="6">
        <v>1355</v>
      </c>
      <c r="E17" s="6">
        <v>18.28</v>
      </c>
      <c r="F17" s="6">
        <v>611</v>
      </c>
      <c r="G17" s="6">
        <v>24.46</v>
      </c>
      <c r="H17" s="39">
        <v>91.6</v>
      </c>
      <c r="I17" s="6">
        <v>632</v>
      </c>
      <c r="J17" s="39">
        <v>40.78</v>
      </c>
      <c r="K17" s="6">
        <v>1349</v>
      </c>
      <c r="L17" s="39">
        <v>72.2</v>
      </c>
      <c r="M17" s="38">
        <v>2.4</v>
      </c>
      <c r="N17" s="41">
        <v>1.504</v>
      </c>
      <c r="O17" s="41">
        <f>5.975*3.6</f>
        <v>21.509999999999998</v>
      </c>
      <c r="P17" s="6">
        <v>1358</v>
      </c>
      <c r="Q17" s="6">
        <v>235.7</v>
      </c>
      <c r="R17" s="6">
        <v>18.84</v>
      </c>
      <c r="S17" s="38">
        <v>939</v>
      </c>
      <c r="T17" s="6">
        <v>1350</v>
      </c>
      <c r="U17" s="39">
        <v>50.06</v>
      </c>
      <c r="V17" s="6">
        <v>1315</v>
      </c>
      <c r="W17" s="39">
        <v>-21.22</v>
      </c>
      <c r="X17" s="6">
        <v>519</v>
      </c>
      <c r="Y17" s="6">
        <v>3.802</v>
      </c>
    </row>
    <row r="18" spans="1:25" ht="12.75">
      <c r="A18" s="6">
        <v>2011</v>
      </c>
      <c r="B18" s="11">
        <v>40983</v>
      </c>
      <c r="C18" s="39">
        <v>32.07</v>
      </c>
      <c r="D18" s="6">
        <v>1514</v>
      </c>
      <c r="E18" s="6">
        <v>19.96</v>
      </c>
      <c r="F18" s="6">
        <v>413</v>
      </c>
      <c r="G18" s="6">
        <v>24.62</v>
      </c>
      <c r="H18" s="39">
        <v>94.8</v>
      </c>
      <c r="I18" s="6">
        <v>2345</v>
      </c>
      <c r="J18" s="39">
        <v>37.61</v>
      </c>
      <c r="K18" s="6">
        <v>1450</v>
      </c>
      <c r="L18" s="39">
        <v>75.4</v>
      </c>
      <c r="M18" s="6">
        <v>4.4</v>
      </c>
      <c r="N18" s="41">
        <v>1.611</v>
      </c>
      <c r="O18" s="41">
        <f>9.5*3.6</f>
        <v>34.2</v>
      </c>
      <c r="P18" s="6">
        <v>1930</v>
      </c>
      <c r="Q18" s="38">
        <v>161.2</v>
      </c>
      <c r="R18" s="39">
        <v>19.15</v>
      </c>
      <c r="S18" s="38">
        <v>909</v>
      </c>
      <c r="T18" s="6">
        <v>1231</v>
      </c>
      <c r="U18" s="39">
        <v>54.11</v>
      </c>
      <c r="V18" s="6">
        <v>1441</v>
      </c>
      <c r="W18" s="6">
        <v>-22.04</v>
      </c>
      <c r="X18" s="6">
        <v>2128</v>
      </c>
      <c r="Y18" s="37">
        <v>3.731</v>
      </c>
    </row>
    <row r="19" spans="1:25" ht="12.75">
      <c r="A19" s="6">
        <v>2011</v>
      </c>
      <c r="B19" s="11">
        <v>40984</v>
      </c>
      <c r="C19" s="6">
        <v>28.42</v>
      </c>
      <c r="D19" s="6">
        <v>1658</v>
      </c>
      <c r="E19" s="6">
        <v>20.39</v>
      </c>
      <c r="F19" s="6">
        <v>517</v>
      </c>
      <c r="G19" s="6">
        <v>22.84</v>
      </c>
      <c r="H19" s="39">
        <v>96.1</v>
      </c>
      <c r="I19" s="6">
        <v>725</v>
      </c>
      <c r="J19" s="39">
        <v>55.43</v>
      </c>
      <c r="K19" s="6">
        <v>1658</v>
      </c>
      <c r="L19" s="39">
        <v>85.3</v>
      </c>
      <c r="M19" s="6">
        <v>1.1</v>
      </c>
      <c r="N19" s="37">
        <v>1.077</v>
      </c>
      <c r="O19" s="41">
        <f>3.8*3.6</f>
        <v>13.68</v>
      </c>
      <c r="P19" s="6">
        <v>101</v>
      </c>
      <c r="Q19" s="38">
        <v>65.42</v>
      </c>
      <c r="R19" s="6">
        <v>11.42</v>
      </c>
      <c r="S19" s="38">
        <v>774</v>
      </c>
      <c r="T19" s="6">
        <v>1437</v>
      </c>
      <c r="U19" s="6">
        <v>39.97</v>
      </c>
      <c r="V19" s="6">
        <v>1458</v>
      </c>
      <c r="W19" s="6">
        <v>-17.57</v>
      </c>
      <c r="X19" s="6">
        <v>127</v>
      </c>
      <c r="Y19" s="37">
        <v>1.989</v>
      </c>
    </row>
    <row r="20" spans="1:25" ht="12.75">
      <c r="A20" s="6">
        <v>2011</v>
      </c>
      <c r="B20" s="11">
        <v>40985</v>
      </c>
      <c r="C20" s="6">
        <v>28.96</v>
      </c>
      <c r="D20" s="6">
        <v>1343</v>
      </c>
      <c r="E20" s="39">
        <v>20.21</v>
      </c>
      <c r="F20" s="6">
        <v>647</v>
      </c>
      <c r="G20" s="6">
        <v>22.88</v>
      </c>
      <c r="H20" s="39">
        <v>92.5</v>
      </c>
      <c r="I20" s="6">
        <v>1914</v>
      </c>
      <c r="J20" s="39">
        <v>55.36</v>
      </c>
      <c r="K20" s="6">
        <v>1344</v>
      </c>
      <c r="L20" s="39">
        <v>83.3</v>
      </c>
      <c r="M20" s="6">
        <v>3.6</v>
      </c>
      <c r="N20" s="37">
        <v>1.718</v>
      </c>
      <c r="O20" s="41">
        <f>6.275*3.6</f>
        <v>22.590000000000003</v>
      </c>
      <c r="P20" s="6">
        <v>1447</v>
      </c>
      <c r="Q20" s="38">
        <v>100.9</v>
      </c>
      <c r="R20" s="39">
        <v>13.07</v>
      </c>
      <c r="S20" s="38">
        <v>1043</v>
      </c>
      <c r="T20" s="6">
        <v>1239</v>
      </c>
      <c r="U20" s="39">
        <v>47.52</v>
      </c>
      <c r="V20" s="6">
        <v>1355</v>
      </c>
      <c r="W20" s="6">
        <v>-16.84</v>
      </c>
      <c r="X20" s="6">
        <v>655</v>
      </c>
      <c r="Y20" s="37">
        <v>2.5</v>
      </c>
    </row>
    <row r="21" spans="1:25" ht="12.75">
      <c r="A21" s="6">
        <v>2011</v>
      </c>
      <c r="B21" s="11">
        <v>40986</v>
      </c>
      <c r="C21" s="39">
        <v>29.45</v>
      </c>
      <c r="D21" s="6">
        <v>1553</v>
      </c>
      <c r="E21" s="6">
        <v>17.54</v>
      </c>
      <c r="F21" s="6">
        <v>626</v>
      </c>
      <c r="G21" s="6">
        <v>23.16</v>
      </c>
      <c r="H21" s="39">
        <v>90.2</v>
      </c>
      <c r="I21" s="6">
        <v>633</v>
      </c>
      <c r="J21" s="39">
        <v>43.09</v>
      </c>
      <c r="K21" s="6">
        <v>1622</v>
      </c>
      <c r="L21" s="39">
        <v>70.9</v>
      </c>
      <c r="M21" s="6">
        <v>0</v>
      </c>
      <c r="N21" s="37">
        <v>2.364</v>
      </c>
      <c r="O21" s="37">
        <f>7.1*3.6</f>
        <v>25.56</v>
      </c>
      <c r="P21" s="6">
        <v>1028</v>
      </c>
      <c r="Q21" s="38">
        <v>23.05</v>
      </c>
      <c r="R21" s="6">
        <v>22.15</v>
      </c>
      <c r="S21" s="38">
        <v>878</v>
      </c>
      <c r="T21" s="6">
        <v>1255</v>
      </c>
      <c r="U21" s="39">
        <v>60.92</v>
      </c>
      <c r="V21" s="6">
        <v>1409</v>
      </c>
      <c r="W21" s="36">
        <v>-23.58</v>
      </c>
      <c r="X21" s="6">
        <v>617</v>
      </c>
      <c r="Y21" s="37">
        <v>4.175</v>
      </c>
    </row>
    <row r="22" spans="1:25" ht="12.75">
      <c r="A22" s="6">
        <v>2011</v>
      </c>
      <c r="B22" s="11">
        <v>40987</v>
      </c>
      <c r="C22" s="39">
        <v>29.8</v>
      </c>
      <c r="D22" s="6">
        <v>1527</v>
      </c>
      <c r="E22" s="39">
        <v>17.2</v>
      </c>
      <c r="F22" s="6">
        <v>529</v>
      </c>
      <c r="G22" s="39">
        <v>23.19</v>
      </c>
      <c r="H22" s="39">
        <v>88.6</v>
      </c>
      <c r="I22" s="6">
        <v>531</v>
      </c>
      <c r="J22" s="39">
        <v>37.81</v>
      </c>
      <c r="K22" s="6">
        <v>1645</v>
      </c>
      <c r="L22" s="39">
        <v>68.56</v>
      </c>
      <c r="M22" s="6">
        <v>0</v>
      </c>
      <c r="N22" s="37">
        <v>1.957</v>
      </c>
      <c r="O22" s="41">
        <f>6.5*3.6</f>
        <v>23.400000000000002</v>
      </c>
      <c r="P22" s="6">
        <v>1132</v>
      </c>
      <c r="Q22" s="38">
        <v>14.52</v>
      </c>
      <c r="R22" s="39">
        <v>21.1</v>
      </c>
      <c r="S22" s="38">
        <v>911</v>
      </c>
      <c r="T22" s="6">
        <v>1248</v>
      </c>
      <c r="U22" s="39">
        <v>62.01</v>
      </c>
      <c r="V22" s="6">
        <v>1359</v>
      </c>
      <c r="W22" s="6">
        <v>-23.64</v>
      </c>
      <c r="X22" s="6">
        <v>543</v>
      </c>
      <c r="Y22" s="37">
        <v>3.988</v>
      </c>
    </row>
    <row r="23" spans="1:25" ht="12.75">
      <c r="A23" s="6">
        <v>2011</v>
      </c>
      <c r="B23" s="11">
        <v>40988</v>
      </c>
      <c r="C23" s="39">
        <v>29.75</v>
      </c>
      <c r="D23" s="6">
        <v>1600</v>
      </c>
      <c r="E23" s="39">
        <v>18.08</v>
      </c>
      <c r="F23" s="6">
        <v>637</v>
      </c>
      <c r="G23" s="39">
        <v>23.62</v>
      </c>
      <c r="H23" s="39">
        <v>92.3</v>
      </c>
      <c r="I23" s="6">
        <v>602</v>
      </c>
      <c r="J23" s="39">
        <v>41.5</v>
      </c>
      <c r="K23" s="6">
        <v>1731</v>
      </c>
      <c r="L23" s="39">
        <v>69.44</v>
      </c>
      <c r="M23" s="6">
        <v>0</v>
      </c>
      <c r="N23" s="37">
        <v>0.989</v>
      </c>
      <c r="O23" s="41">
        <f>5.225*3.6</f>
        <v>18.81</v>
      </c>
      <c r="P23" s="6">
        <v>938</v>
      </c>
      <c r="Q23" s="38">
        <v>3.655</v>
      </c>
      <c r="R23" s="6">
        <v>20.65</v>
      </c>
      <c r="S23" s="38">
        <v>980</v>
      </c>
      <c r="T23" s="6">
        <v>1201</v>
      </c>
      <c r="U23" s="6">
        <v>67.46</v>
      </c>
      <c r="V23" s="6">
        <v>1339</v>
      </c>
      <c r="W23" s="39">
        <v>-22.68</v>
      </c>
      <c r="X23" s="6">
        <v>206</v>
      </c>
      <c r="Y23" s="37">
        <v>3.816</v>
      </c>
    </row>
    <row r="24" spans="1:25" ht="12.75">
      <c r="A24" s="6">
        <v>2011</v>
      </c>
      <c r="B24" s="11">
        <v>40989</v>
      </c>
      <c r="C24" s="6">
        <v>30.87</v>
      </c>
      <c r="D24" s="6">
        <v>1531</v>
      </c>
      <c r="E24" s="6">
        <v>18.72</v>
      </c>
      <c r="F24" s="6">
        <v>616</v>
      </c>
      <c r="G24" s="6">
        <v>24.39</v>
      </c>
      <c r="H24" s="39">
        <v>90.8</v>
      </c>
      <c r="I24" s="6">
        <v>621</v>
      </c>
      <c r="J24" s="6">
        <v>37.94</v>
      </c>
      <c r="K24" s="6">
        <v>1612</v>
      </c>
      <c r="L24" s="39">
        <v>68.7</v>
      </c>
      <c r="M24" s="6">
        <v>0</v>
      </c>
      <c r="N24" s="6">
        <v>1.022</v>
      </c>
      <c r="O24" s="37">
        <f>6.35*3.6</f>
        <v>22.86</v>
      </c>
      <c r="P24" s="6">
        <v>1246</v>
      </c>
      <c r="Q24" s="38">
        <v>229.7</v>
      </c>
      <c r="R24" s="39">
        <v>20.28</v>
      </c>
      <c r="S24" s="38">
        <v>926</v>
      </c>
      <c r="T24" s="6">
        <v>1249</v>
      </c>
      <c r="U24" s="6">
        <v>57.01</v>
      </c>
      <c r="V24" s="6">
        <v>1224</v>
      </c>
      <c r="W24" s="6">
        <v>-20.66</v>
      </c>
      <c r="X24" s="6">
        <v>632</v>
      </c>
      <c r="Y24" s="37">
        <v>3.865</v>
      </c>
    </row>
    <row r="25" spans="1:25" ht="12.75">
      <c r="A25" s="6">
        <v>2011</v>
      </c>
      <c r="B25" s="11">
        <v>40990</v>
      </c>
      <c r="C25" s="39">
        <v>32.77</v>
      </c>
      <c r="D25" s="6">
        <v>1525</v>
      </c>
      <c r="E25" s="39">
        <v>18.97</v>
      </c>
      <c r="F25" s="6">
        <v>318</v>
      </c>
      <c r="G25" s="39">
        <v>25.4</v>
      </c>
      <c r="H25" s="39">
        <v>92.2</v>
      </c>
      <c r="I25" s="6">
        <v>2330</v>
      </c>
      <c r="J25" s="39">
        <v>33.06</v>
      </c>
      <c r="K25" s="6">
        <v>1528</v>
      </c>
      <c r="L25" s="39">
        <v>67.22</v>
      </c>
      <c r="M25" s="6">
        <v>2.7</v>
      </c>
      <c r="N25" s="37">
        <v>1.617</v>
      </c>
      <c r="O25" s="41">
        <f>10.32*3.6</f>
        <v>37.152</v>
      </c>
      <c r="P25" s="6">
        <v>2258</v>
      </c>
      <c r="Q25" s="38">
        <v>165.7</v>
      </c>
      <c r="R25" s="39">
        <v>21.57</v>
      </c>
      <c r="S25" s="38">
        <v>894</v>
      </c>
      <c r="T25" s="6">
        <v>1122</v>
      </c>
      <c r="U25" s="39">
        <v>51.84</v>
      </c>
      <c r="V25" s="6">
        <v>1334</v>
      </c>
      <c r="W25" s="36">
        <v>-21.3</v>
      </c>
      <c r="X25" s="6">
        <v>2341</v>
      </c>
      <c r="Y25" s="37">
        <v>4.447</v>
      </c>
    </row>
    <row r="26" spans="1:26" ht="12.75">
      <c r="A26" s="6">
        <v>2011</v>
      </c>
      <c r="B26" s="11">
        <v>40991</v>
      </c>
      <c r="C26" s="39">
        <v>26.65</v>
      </c>
      <c r="D26" s="6">
        <v>1234</v>
      </c>
      <c r="E26" s="6">
        <v>18.81</v>
      </c>
      <c r="F26" s="6">
        <v>608</v>
      </c>
      <c r="G26" s="6">
        <v>22.14</v>
      </c>
      <c r="H26" s="39">
        <v>95.9</v>
      </c>
      <c r="I26" s="6">
        <v>510</v>
      </c>
      <c r="J26" s="39">
        <v>63.68</v>
      </c>
      <c r="K26" s="6">
        <v>1237</v>
      </c>
      <c r="L26" s="39">
        <v>83.9</v>
      </c>
      <c r="M26" s="6">
        <v>9.7</v>
      </c>
      <c r="N26" s="6">
        <v>2.201</v>
      </c>
      <c r="O26" s="41">
        <f>7.17*3.6</f>
        <v>25.812</v>
      </c>
      <c r="P26" s="6">
        <v>29</v>
      </c>
      <c r="Q26" s="38">
        <v>149.7</v>
      </c>
      <c r="R26" s="6">
        <v>12.26</v>
      </c>
      <c r="S26" s="38">
        <v>892</v>
      </c>
      <c r="T26" s="6">
        <v>1134</v>
      </c>
      <c r="U26" s="6">
        <v>29.84</v>
      </c>
      <c r="V26" s="6">
        <v>1143</v>
      </c>
      <c r="W26" s="39">
        <v>-29.02</v>
      </c>
      <c r="X26" s="6">
        <v>329</v>
      </c>
      <c r="Y26" s="37">
        <v>2.289</v>
      </c>
      <c r="Z26" s="13"/>
    </row>
    <row r="27" spans="1:25" ht="12.75">
      <c r="A27" s="6">
        <v>2011</v>
      </c>
      <c r="B27" s="11">
        <v>40992</v>
      </c>
      <c r="C27" s="39">
        <v>29.07</v>
      </c>
      <c r="D27" s="6">
        <v>1543</v>
      </c>
      <c r="E27" s="6">
        <v>19.12</v>
      </c>
      <c r="F27" s="6">
        <v>640</v>
      </c>
      <c r="G27" s="6">
        <v>23.19</v>
      </c>
      <c r="H27" s="39">
        <v>96.2</v>
      </c>
      <c r="I27" s="6">
        <v>757</v>
      </c>
      <c r="J27" s="39">
        <v>47.31</v>
      </c>
      <c r="K27" s="6">
        <v>1429</v>
      </c>
      <c r="L27" s="39">
        <v>79</v>
      </c>
      <c r="M27" s="38">
        <v>4.4</v>
      </c>
      <c r="N27" s="6">
        <v>0.984</v>
      </c>
      <c r="O27" s="37">
        <f>5.45*3.6</f>
        <v>19.62</v>
      </c>
      <c r="P27" s="6">
        <v>1431</v>
      </c>
      <c r="Q27" s="38">
        <v>235.9</v>
      </c>
      <c r="R27" s="6">
        <v>17.74</v>
      </c>
      <c r="S27" s="38">
        <v>1029</v>
      </c>
      <c r="T27" s="6">
        <v>1254</v>
      </c>
      <c r="U27" s="6">
        <v>57.98</v>
      </c>
      <c r="V27" s="6">
        <v>1408</v>
      </c>
      <c r="W27" s="39">
        <v>-18.54</v>
      </c>
      <c r="X27" s="6">
        <v>637</v>
      </c>
      <c r="Y27" s="37">
        <v>3.202</v>
      </c>
    </row>
    <row r="28" spans="1:25" ht="12.75">
      <c r="A28" s="6">
        <v>2011</v>
      </c>
      <c r="B28" s="11">
        <v>40993</v>
      </c>
      <c r="C28" s="39">
        <v>31.6</v>
      </c>
      <c r="D28" s="6">
        <v>1447</v>
      </c>
      <c r="E28" s="6">
        <v>18.96</v>
      </c>
      <c r="F28" s="6">
        <v>555</v>
      </c>
      <c r="G28" s="39">
        <v>24.98</v>
      </c>
      <c r="H28" s="39">
        <v>95.5</v>
      </c>
      <c r="I28" s="6">
        <v>656</v>
      </c>
      <c r="J28" s="6">
        <v>37.88</v>
      </c>
      <c r="K28" s="6">
        <v>1616</v>
      </c>
      <c r="L28" s="39">
        <v>69.67</v>
      </c>
      <c r="M28" s="6">
        <v>0</v>
      </c>
      <c r="N28" s="37">
        <v>0.561</v>
      </c>
      <c r="O28" s="41">
        <f>4.775*3.6</f>
        <v>17.19</v>
      </c>
      <c r="P28" s="6">
        <v>1505</v>
      </c>
      <c r="Q28" s="38">
        <v>185.1</v>
      </c>
      <c r="R28" s="6">
        <v>18.72</v>
      </c>
      <c r="S28" s="38">
        <v>844</v>
      </c>
      <c r="T28" s="6">
        <v>1225</v>
      </c>
      <c r="U28" s="39">
        <v>63.24</v>
      </c>
      <c r="V28" s="6">
        <v>1347</v>
      </c>
      <c r="W28" s="39">
        <v>-22.21</v>
      </c>
      <c r="X28" s="6">
        <v>600</v>
      </c>
      <c r="Y28" s="37">
        <v>3.642</v>
      </c>
    </row>
    <row r="29" spans="1:25" ht="12.75">
      <c r="A29" s="6">
        <v>2011</v>
      </c>
      <c r="B29" s="11">
        <v>40994</v>
      </c>
      <c r="C29" s="6">
        <v>32.61</v>
      </c>
      <c r="D29" s="6">
        <v>1425</v>
      </c>
      <c r="E29" s="6">
        <v>19.57</v>
      </c>
      <c r="F29" s="6">
        <v>543</v>
      </c>
      <c r="G29" s="6">
        <v>25.83</v>
      </c>
      <c r="H29" s="39">
        <v>90</v>
      </c>
      <c r="I29" s="6">
        <v>433</v>
      </c>
      <c r="J29" s="39">
        <v>35.37</v>
      </c>
      <c r="K29" s="6">
        <v>1418</v>
      </c>
      <c r="L29" s="39">
        <v>64.44</v>
      </c>
      <c r="M29" s="40">
        <v>0</v>
      </c>
      <c r="N29" s="37">
        <v>0.761</v>
      </c>
      <c r="O29" s="41">
        <f>5.525*3.6</f>
        <v>19.89</v>
      </c>
      <c r="P29" s="6">
        <v>2238</v>
      </c>
      <c r="Q29" s="38">
        <v>0</v>
      </c>
      <c r="R29" s="39">
        <v>20.89</v>
      </c>
      <c r="S29" s="38">
        <v>766</v>
      </c>
      <c r="T29" s="6">
        <v>1338</v>
      </c>
      <c r="U29" s="39">
        <v>67.61</v>
      </c>
      <c r="V29" s="6">
        <v>1341</v>
      </c>
      <c r="W29" s="39">
        <v>-22.58</v>
      </c>
      <c r="X29" s="6">
        <v>616</v>
      </c>
      <c r="Y29" s="37">
        <v>4.046</v>
      </c>
    </row>
    <row r="30" spans="1:25" ht="12.75">
      <c r="A30" s="6">
        <v>2011</v>
      </c>
      <c r="B30" s="11">
        <v>40995</v>
      </c>
      <c r="C30" s="39">
        <v>28.81</v>
      </c>
      <c r="D30" s="6">
        <v>1315</v>
      </c>
      <c r="E30" s="39">
        <v>19.6</v>
      </c>
      <c r="F30" s="6">
        <v>641</v>
      </c>
      <c r="G30" s="39">
        <v>23.9</v>
      </c>
      <c r="H30" s="39">
        <v>94.4</v>
      </c>
      <c r="I30" s="6">
        <v>712</v>
      </c>
      <c r="J30" s="39">
        <v>52.33</v>
      </c>
      <c r="K30" s="6">
        <v>1321</v>
      </c>
      <c r="L30" s="39">
        <v>76.1</v>
      </c>
      <c r="M30" s="6">
        <v>0.9</v>
      </c>
      <c r="N30" s="6">
        <v>1.343</v>
      </c>
      <c r="O30" s="37">
        <f>5.45*3.6</f>
        <v>19.62</v>
      </c>
      <c r="P30" s="6">
        <v>1429</v>
      </c>
      <c r="Q30" s="38">
        <v>258</v>
      </c>
      <c r="R30" s="39">
        <v>14.12</v>
      </c>
      <c r="S30" s="38">
        <v>911</v>
      </c>
      <c r="T30" s="6">
        <v>1119</v>
      </c>
      <c r="U30" s="39">
        <v>51.66</v>
      </c>
      <c r="V30" s="6">
        <v>1130</v>
      </c>
      <c r="W30" s="6">
        <v>-19.46</v>
      </c>
      <c r="X30" s="6">
        <v>224</v>
      </c>
      <c r="Y30" s="37">
        <v>2.737</v>
      </c>
    </row>
    <row r="31" spans="1:25" ht="12.75">
      <c r="A31" s="6">
        <v>2011</v>
      </c>
      <c r="B31" s="11">
        <v>40996</v>
      </c>
      <c r="C31" s="6">
        <v>27.65</v>
      </c>
      <c r="D31" s="6">
        <v>1623</v>
      </c>
      <c r="E31" s="6">
        <v>19.02</v>
      </c>
      <c r="F31" s="6">
        <v>636</v>
      </c>
      <c r="G31" s="6">
        <v>22.95</v>
      </c>
      <c r="H31" s="39">
        <v>95</v>
      </c>
      <c r="I31" s="6">
        <v>659</v>
      </c>
      <c r="J31" s="6">
        <v>54.97</v>
      </c>
      <c r="K31" s="6">
        <v>1703</v>
      </c>
      <c r="L31" s="39">
        <v>76.5</v>
      </c>
      <c r="M31" s="6">
        <v>0</v>
      </c>
      <c r="N31" s="6">
        <v>1.157</v>
      </c>
      <c r="O31" s="41">
        <f>4.25*3.6</f>
        <v>15.3</v>
      </c>
      <c r="P31" s="6">
        <v>1620</v>
      </c>
      <c r="Q31" s="6">
        <v>246.4</v>
      </c>
      <c r="R31" s="6">
        <v>14.48</v>
      </c>
      <c r="S31" s="38">
        <v>1029</v>
      </c>
      <c r="T31" s="6">
        <v>1339</v>
      </c>
      <c r="U31" s="39">
        <v>47.29</v>
      </c>
      <c r="V31" s="6">
        <v>1351</v>
      </c>
      <c r="W31" s="39">
        <v>-20.15</v>
      </c>
      <c r="X31" s="6">
        <v>635</v>
      </c>
      <c r="Y31" s="37">
        <v>2.645</v>
      </c>
    </row>
    <row r="32" spans="1:25" ht="12.75">
      <c r="A32" s="6">
        <v>2011</v>
      </c>
      <c r="B32" s="11">
        <v>40997</v>
      </c>
      <c r="C32" s="39">
        <v>30.42</v>
      </c>
      <c r="D32" s="6">
        <v>1443</v>
      </c>
      <c r="E32" s="6">
        <v>17.74</v>
      </c>
      <c r="F32" s="6">
        <v>634</v>
      </c>
      <c r="G32" s="6">
        <v>23.46</v>
      </c>
      <c r="H32" s="39">
        <v>94.3</v>
      </c>
      <c r="I32" s="6">
        <v>637</v>
      </c>
      <c r="J32" s="39">
        <v>43.09</v>
      </c>
      <c r="K32" s="6">
        <v>1450</v>
      </c>
      <c r="L32" s="39">
        <v>72.8</v>
      </c>
      <c r="M32" s="6">
        <v>0</v>
      </c>
      <c r="N32" s="37">
        <v>1.485</v>
      </c>
      <c r="O32" s="41">
        <f>5.6*3.6</f>
        <v>20.16</v>
      </c>
      <c r="P32" s="6">
        <v>1935</v>
      </c>
      <c r="Q32" s="38">
        <v>55.95</v>
      </c>
      <c r="R32" s="39">
        <v>18.96</v>
      </c>
      <c r="S32" s="38">
        <v>879</v>
      </c>
      <c r="T32" s="6">
        <v>1300</v>
      </c>
      <c r="U32" s="39">
        <v>63.06</v>
      </c>
      <c r="V32" s="6">
        <v>1238</v>
      </c>
      <c r="W32" s="6">
        <v>-22.52</v>
      </c>
      <c r="X32" s="6">
        <v>448</v>
      </c>
      <c r="Y32" s="37">
        <v>3.492</v>
      </c>
    </row>
    <row r="33" spans="1:25" ht="12.75">
      <c r="A33" s="6">
        <v>2011</v>
      </c>
      <c r="B33" s="11">
        <v>40998</v>
      </c>
      <c r="C33" s="6">
        <v>31.16</v>
      </c>
      <c r="D33" s="6">
        <v>1437</v>
      </c>
      <c r="E33" s="6">
        <v>18.05</v>
      </c>
      <c r="F33" s="6">
        <v>346</v>
      </c>
      <c r="G33" s="39">
        <v>24.03</v>
      </c>
      <c r="H33" s="39">
        <v>93.7</v>
      </c>
      <c r="I33" s="6">
        <v>631</v>
      </c>
      <c r="J33" s="6">
        <v>37.22</v>
      </c>
      <c r="K33" s="6">
        <v>1444</v>
      </c>
      <c r="L33" s="39">
        <v>69.77</v>
      </c>
      <c r="M33" s="6">
        <v>0</v>
      </c>
      <c r="N33" s="37">
        <v>1.397</v>
      </c>
      <c r="O33" s="41">
        <f>7.1*3.6</f>
        <v>25.56</v>
      </c>
      <c r="P33" s="6">
        <v>1733</v>
      </c>
      <c r="Q33" s="38">
        <v>186.6</v>
      </c>
      <c r="R33" s="39">
        <v>19.37</v>
      </c>
      <c r="S33" s="38">
        <v>901</v>
      </c>
      <c r="T33" s="6">
        <v>1236</v>
      </c>
      <c r="U33" s="39">
        <v>60.23</v>
      </c>
      <c r="V33" s="6">
        <v>1247</v>
      </c>
      <c r="W33" s="39">
        <v>-19.71</v>
      </c>
      <c r="X33" s="6">
        <v>109</v>
      </c>
      <c r="Y33" s="37">
        <v>3.886</v>
      </c>
    </row>
    <row r="34" spans="1:26" ht="12.75">
      <c r="A34" s="6">
        <v>2011</v>
      </c>
      <c r="B34" s="11">
        <v>40999</v>
      </c>
      <c r="C34" s="39">
        <v>31.76</v>
      </c>
      <c r="D34" s="6">
        <v>1548</v>
      </c>
      <c r="E34" s="39">
        <v>17.4</v>
      </c>
      <c r="F34" s="6">
        <v>611</v>
      </c>
      <c r="G34" s="6">
        <v>23.93</v>
      </c>
      <c r="H34" s="39">
        <v>93.5</v>
      </c>
      <c r="I34" s="6">
        <v>449</v>
      </c>
      <c r="J34" s="6">
        <v>34.18</v>
      </c>
      <c r="K34" s="6">
        <v>1550</v>
      </c>
      <c r="L34" s="39">
        <v>67.78</v>
      </c>
      <c r="M34" s="6">
        <v>0</v>
      </c>
      <c r="N34" s="6">
        <v>1.445</v>
      </c>
      <c r="O34" s="37">
        <f>4.475*3.6</f>
        <v>16.11</v>
      </c>
      <c r="P34" s="6">
        <v>1554</v>
      </c>
      <c r="Q34" s="6">
        <v>177.6</v>
      </c>
      <c r="R34" s="6">
        <v>22.35</v>
      </c>
      <c r="S34" s="38">
        <v>840</v>
      </c>
      <c r="T34" s="6">
        <v>1310</v>
      </c>
      <c r="U34" s="39">
        <v>62.29</v>
      </c>
      <c r="V34" s="6">
        <v>1340</v>
      </c>
      <c r="W34" s="39">
        <v>-21.28</v>
      </c>
      <c r="X34" s="6">
        <v>308</v>
      </c>
      <c r="Y34" s="37">
        <v>4.265</v>
      </c>
      <c r="Z34" s="28"/>
    </row>
    <row r="35" spans="3:25" ht="12.75">
      <c r="C35" s="42">
        <f>AVERAGE(C4:C34)</f>
        <v>30.8858064516129</v>
      </c>
      <c r="D35" s="35"/>
      <c r="E35" s="42">
        <f>AVERAGE(E4:E34)</f>
        <v>18.854516129032252</v>
      </c>
      <c r="F35" s="35"/>
      <c r="G35" s="42">
        <f>AVERAGE(G4:G34)</f>
        <v>24.088387096774195</v>
      </c>
      <c r="H35" s="42">
        <f>AVERAGE(H4:H34)</f>
        <v>91.61935483870965</v>
      </c>
      <c r="I35" s="35"/>
      <c r="J35" s="42">
        <f>AVERAGE(J4:J34)</f>
        <v>40.66483870967742</v>
      </c>
      <c r="K35" s="35"/>
      <c r="L35" s="42">
        <f>AVERAGE(L4:L34)</f>
        <v>70.77032258064519</v>
      </c>
      <c r="M35" s="43">
        <f>SUM(M4:M34)</f>
        <v>33.8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3">
        <f>SUM(Y4:Y34)</f>
        <v>115.72399999999998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2">
      <selection activeCell="N34" sqref="N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61">
        <v>40269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41000</v>
      </c>
      <c r="C4" s="6">
        <v>32.15</v>
      </c>
      <c r="D4" s="6">
        <v>1526</v>
      </c>
      <c r="E4" s="39">
        <v>17.02</v>
      </c>
      <c r="F4" s="6">
        <v>627</v>
      </c>
      <c r="G4" s="6">
        <v>24.17</v>
      </c>
      <c r="H4" s="39">
        <v>93.7</v>
      </c>
      <c r="I4" s="6">
        <v>632</v>
      </c>
      <c r="J4" s="6">
        <v>25.07</v>
      </c>
      <c r="K4" s="6">
        <v>1527</v>
      </c>
      <c r="L4" s="39">
        <v>62.58</v>
      </c>
      <c r="M4" s="6">
        <v>0</v>
      </c>
      <c r="N4" s="6">
        <v>1.742</v>
      </c>
      <c r="O4" s="37">
        <f>5.75*3.6</f>
        <v>20.7</v>
      </c>
      <c r="P4" s="6">
        <v>1506</v>
      </c>
      <c r="Q4" s="38">
        <v>160.9</v>
      </c>
      <c r="R4" s="39">
        <v>20.92</v>
      </c>
      <c r="S4" s="38">
        <v>790</v>
      </c>
      <c r="T4" s="6">
        <v>1236</v>
      </c>
      <c r="U4" s="39">
        <v>54.54</v>
      </c>
      <c r="V4" s="6">
        <v>1308</v>
      </c>
      <c r="W4" s="39">
        <v>-21.93</v>
      </c>
      <c r="X4" s="6">
        <v>634</v>
      </c>
      <c r="Y4" s="37">
        <v>4.237</v>
      </c>
    </row>
    <row r="5" spans="1:25" ht="12.75">
      <c r="A5" s="6">
        <v>2012</v>
      </c>
      <c r="B5" s="11">
        <v>41001</v>
      </c>
      <c r="C5" s="6">
        <v>32.69</v>
      </c>
      <c r="D5" s="6">
        <v>1509</v>
      </c>
      <c r="E5" s="39">
        <v>17.1</v>
      </c>
      <c r="F5" s="6">
        <v>545</v>
      </c>
      <c r="G5" s="6">
        <v>24.52</v>
      </c>
      <c r="H5" s="39">
        <v>89.6</v>
      </c>
      <c r="I5" s="6">
        <v>554</v>
      </c>
      <c r="J5" s="39">
        <v>23.95</v>
      </c>
      <c r="K5" s="6">
        <v>1456</v>
      </c>
      <c r="L5" s="39">
        <v>57.12</v>
      </c>
      <c r="M5" s="6">
        <v>0</v>
      </c>
      <c r="N5" s="6">
        <v>1.584</v>
      </c>
      <c r="O5" s="37">
        <f>5.675*3.6</f>
        <v>20.43</v>
      </c>
      <c r="P5" s="6">
        <v>1214</v>
      </c>
      <c r="Q5" s="38">
        <v>5.341</v>
      </c>
      <c r="R5" s="39">
        <v>20.32</v>
      </c>
      <c r="S5" s="38">
        <v>796</v>
      </c>
      <c r="T5" s="6">
        <v>1314</v>
      </c>
      <c r="U5" s="6">
        <v>52.44</v>
      </c>
      <c r="V5" s="6">
        <v>1227</v>
      </c>
      <c r="W5" s="39">
        <v>-23.79</v>
      </c>
      <c r="X5" s="6">
        <v>635</v>
      </c>
      <c r="Y5" s="37">
        <v>4.28</v>
      </c>
    </row>
    <row r="6" spans="1:25" ht="12.75">
      <c r="A6" s="6">
        <v>2012</v>
      </c>
      <c r="B6" s="11">
        <v>41002</v>
      </c>
      <c r="C6" s="39">
        <v>31.98</v>
      </c>
      <c r="D6" s="6">
        <v>1506</v>
      </c>
      <c r="E6" s="6">
        <v>17.47</v>
      </c>
      <c r="F6" s="6">
        <v>614</v>
      </c>
      <c r="G6" s="6">
        <v>24.39</v>
      </c>
      <c r="H6" s="39">
        <v>86.9</v>
      </c>
      <c r="I6" s="6">
        <v>629</v>
      </c>
      <c r="J6" s="39">
        <v>30.16</v>
      </c>
      <c r="K6" s="6">
        <v>1627</v>
      </c>
      <c r="L6" s="39">
        <v>58.94</v>
      </c>
      <c r="M6" s="40">
        <v>0</v>
      </c>
      <c r="N6" s="41">
        <v>1.399</v>
      </c>
      <c r="O6" s="41">
        <f>6.05*3.6</f>
        <v>21.78</v>
      </c>
      <c r="P6" s="6">
        <v>1206</v>
      </c>
      <c r="Q6" s="38">
        <v>292.1</v>
      </c>
      <c r="R6" s="6">
        <v>18.68</v>
      </c>
      <c r="S6" s="38">
        <v>878</v>
      </c>
      <c r="T6" s="6">
        <v>1328</v>
      </c>
      <c r="U6" s="6">
        <v>49.47</v>
      </c>
      <c r="V6" s="6">
        <v>1307</v>
      </c>
      <c r="W6" s="6">
        <v>-23.13</v>
      </c>
      <c r="X6" s="6">
        <v>518</v>
      </c>
      <c r="Y6" s="37">
        <v>3.907</v>
      </c>
    </row>
    <row r="7" spans="1:25" ht="12.75">
      <c r="A7" s="6">
        <v>2012</v>
      </c>
      <c r="B7" s="11">
        <v>41003</v>
      </c>
      <c r="C7" s="6">
        <v>31.86</v>
      </c>
      <c r="D7" s="6">
        <v>1457</v>
      </c>
      <c r="E7" s="6">
        <v>17.26</v>
      </c>
      <c r="F7" s="6">
        <v>608</v>
      </c>
      <c r="G7" s="6">
        <v>24.53</v>
      </c>
      <c r="H7" s="39">
        <v>94.1</v>
      </c>
      <c r="I7" s="6">
        <v>638</v>
      </c>
      <c r="J7" s="39">
        <v>34.71</v>
      </c>
      <c r="K7" s="6">
        <v>1451</v>
      </c>
      <c r="L7" s="39">
        <v>64.74</v>
      </c>
      <c r="M7" s="6">
        <v>0</v>
      </c>
      <c r="N7" s="37">
        <v>1.051</v>
      </c>
      <c r="O7" s="37">
        <v>20.7</v>
      </c>
      <c r="P7" s="6">
        <v>1107</v>
      </c>
      <c r="Q7" s="6">
        <v>348.4</v>
      </c>
      <c r="R7" s="39">
        <v>19.38</v>
      </c>
      <c r="S7" s="38">
        <v>868</v>
      </c>
      <c r="T7" s="6">
        <v>1302</v>
      </c>
      <c r="U7" s="39">
        <v>56.3</v>
      </c>
      <c r="V7" s="6">
        <v>1325</v>
      </c>
      <c r="W7" s="39">
        <v>-22.34</v>
      </c>
      <c r="X7" s="6">
        <v>614</v>
      </c>
      <c r="Y7" s="37">
        <v>3.85</v>
      </c>
    </row>
    <row r="8" spans="1:25" ht="12.75">
      <c r="A8" s="6">
        <v>2012</v>
      </c>
      <c r="B8" s="11">
        <v>41004</v>
      </c>
      <c r="C8" s="6">
        <v>33.27</v>
      </c>
      <c r="D8" s="6">
        <v>1401</v>
      </c>
      <c r="E8" s="39">
        <v>18.1</v>
      </c>
      <c r="F8" s="6">
        <v>644</v>
      </c>
      <c r="G8" s="6">
        <v>25.03</v>
      </c>
      <c r="H8" s="39">
        <v>90.4</v>
      </c>
      <c r="I8" s="6">
        <v>655</v>
      </c>
      <c r="J8" s="39">
        <v>34.18</v>
      </c>
      <c r="K8" s="6">
        <v>1402</v>
      </c>
      <c r="L8" s="39">
        <v>67.54</v>
      </c>
      <c r="M8" s="6">
        <v>0.1</v>
      </c>
      <c r="N8" s="37">
        <v>1.164</v>
      </c>
      <c r="O8" s="37">
        <f>6.35*3.6</f>
        <v>22.86</v>
      </c>
      <c r="P8" s="6">
        <v>1743</v>
      </c>
      <c r="Q8" s="6">
        <v>262.3</v>
      </c>
      <c r="R8" s="6">
        <v>18.64</v>
      </c>
      <c r="S8" s="38">
        <v>843</v>
      </c>
      <c r="T8" s="6">
        <v>1301</v>
      </c>
      <c r="U8" s="39">
        <v>52.71</v>
      </c>
      <c r="V8" s="6">
        <v>1315</v>
      </c>
      <c r="W8" s="39">
        <v>-20.24</v>
      </c>
      <c r="X8" s="6">
        <v>450</v>
      </c>
      <c r="Y8" s="37">
        <v>4.005</v>
      </c>
    </row>
    <row r="9" spans="1:25" ht="12.75">
      <c r="A9" s="6">
        <v>2012</v>
      </c>
      <c r="B9" s="11">
        <v>41005</v>
      </c>
      <c r="C9" s="6">
        <v>33.07</v>
      </c>
      <c r="D9" s="6">
        <v>1307</v>
      </c>
      <c r="E9" s="6">
        <v>20.76</v>
      </c>
      <c r="F9" s="6">
        <v>553</v>
      </c>
      <c r="G9" s="39">
        <v>24.95</v>
      </c>
      <c r="H9" s="39">
        <v>92.7</v>
      </c>
      <c r="I9" s="6">
        <v>603</v>
      </c>
      <c r="J9" s="39">
        <v>39.19</v>
      </c>
      <c r="K9" s="6">
        <v>1307</v>
      </c>
      <c r="L9" s="39">
        <v>74.2</v>
      </c>
      <c r="M9" s="6">
        <v>0.7</v>
      </c>
      <c r="N9" s="37">
        <v>1.393</v>
      </c>
      <c r="O9" s="37">
        <f>8.37*3.6</f>
        <v>30.131999999999998</v>
      </c>
      <c r="P9" s="6">
        <v>1346</v>
      </c>
      <c r="Q9" s="38">
        <v>200.6</v>
      </c>
      <c r="R9" s="39">
        <v>14.18</v>
      </c>
      <c r="S9" s="38">
        <v>1015</v>
      </c>
      <c r="T9" s="6">
        <v>1219</v>
      </c>
      <c r="U9" s="39">
        <v>42.21</v>
      </c>
      <c r="V9" s="6">
        <v>1329</v>
      </c>
      <c r="W9" s="39">
        <v>-14.89</v>
      </c>
      <c r="X9" s="6">
        <v>2303</v>
      </c>
      <c r="Y9" s="37">
        <v>3.157</v>
      </c>
    </row>
    <row r="10" spans="1:25" ht="12.75">
      <c r="A10" s="6">
        <v>2012</v>
      </c>
      <c r="B10" s="11">
        <v>41006</v>
      </c>
      <c r="C10" s="6">
        <v>31.82</v>
      </c>
      <c r="D10" s="6">
        <v>1415</v>
      </c>
      <c r="E10" s="39">
        <v>18.7</v>
      </c>
      <c r="F10" s="6">
        <v>539</v>
      </c>
      <c r="G10" s="6">
        <v>24.92</v>
      </c>
      <c r="H10" s="39">
        <v>95.6</v>
      </c>
      <c r="I10" s="6">
        <v>634</v>
      </c>
      <c r="J10" s="39">
        <v>42.96</v>
      </c>
      <c r="K10" s="6">
        <v>1427</v>
      </c>
      <c r="L10" s="39">
        <v>70.9</v>
      </c>
      <c r="M10" s="6">
        <v>0</v>
      </c>
      <c r="N10" s="37">
        <v>0.782</v>
      </c>
      <c r="O10" s="41">
        <f>4.1*3.6</f>
        <v>14.76</v>
      </c>
      <c r="P10" s="6">
        <v>1309</v>
      </c>
      <c r="Q10" s="38">
        <v>354</v>
      </c>
      <c r="R10" s="39">
        <v>18.95</v>
      </c>
      <c r="S10" s="38">
        <v>804</v>
      </c>
      <c r="T10" s="6">
        <v>1147</v>
      </c>
      <c r="U10" s="39">
        <v>62.06</v>
      </c>
      <c r="V10" s="6">
        <v>1358</v>
      </c>
      <c r="W10" s="6">
        <v>-19.86</v>
      </c>
      <c r="X10" s="6">
        <v>627</v>
      </c>
      <c r="Y10" s="37">
        <v>3.606</v>
      </c>
    </row>
    <row r="11" spans="1:25" ht="12.75">
      <c r="A11" s="6">
        <v>2012</v>
      </c>
      <c r="B11" s="11">
        <v>41007</v>
      </c>
      <c r="C11" s="6">
        <v>30.09</v>
      </c>
      <c r="D11" s="6">
        <v>1325</v>
      </c>
      <c r="E11" s="6">
        <v>17.66</v>
      </c>
      <c r="F11" s="6">
        <v>1532</v>
      </c>
      <c r="G11" s="39">
        <v>22.24</v>
      </c>
      <c r="H11" s="39">
        <v>93.8</v>
      </c>
      <c r="I11" s="6">
        <v>2049</v>
      </c>
      <c r="J11" s="39">
        <v>51.14</v>
      </c>
      <c r="K11" s="6">
        <v>1326</v>
      </c>
      <c r="L11" s="39">
        <v>81.2</v>
      </c>
      <c r="M11" s="38">
        <v>11.3</v>
      </c>
      <c r="N11" s="37">
        <v>1.317</v>
      </c>
      <c r="O11" s="37">
        <f>12.72*3.6</f>
        <v>45.792</v>
      </c>
      <c r="P11" s="6">
        <v>1506</v>
      </c>
      <c r="Q11" s="38">
        <v>306.7</v>
      </c>
      <c r="R11" s="39">
        <v>11.28</v>
      </c>
      <c r="S11" s="38">
        <v>932</v>
      </c>
      <c r="T11" s="6">
        <v>1302</v>
      </c>
      <c r="U11" s="39">
        <v>42.47</v>
      </c>
      <c r="V11" s="6">
        <v>1332</v>
      </c>
      <c r="W11" s="39">
        <v>-93.4</v>
      </c>
      <c r="X11" s="6">
        <v>1517</v>
      </c>
      <c r="Y11" s="37">
        <v>2.297</v>
      </c>
    </row>
    <row r="12" spans="1:25" ht="12.75">
      <c r="A12" s="6">
        <v>2012</v>
      </c>
      <c r="B12" s="11">
        <v>41008</v>
      </c>
      <c r="C12" s="39">
        <v>28.62</v>
      </c>
      <c r="D12" s="6">
        <v>1340</v>
      </c>
      <c r="E12" s="39">
        <v>18.05</v>
      </c>
      <c r="F12" s="6">
        <v>616</v>
      </c>
      <c r="G12" s="6">
        <v>21.49</v>
      </c>
      <c r="H12" s="39">
        <v>94.7</v>
      </c>
      <c r="I12" s="6">
        <v>123</v>
      </c>
      <c r="J12" s="39">
        <v>52.06</v>
      </c>
      <c r="K12" s="6">
        <v>1420</v>
      </c>
      <c r="L12" s="39">
        <v>82.5</v>
      </c>
      <c r="M12" s="6">
        <v>1.2</v>
      </c>
      <c r="N12" s="41">
        <v>1.92</v>
      </c>
      <c r="O12" s="37">
        <f>9.12*3.6</f>
        <v>32.832</v>
      </c>
      <c r="P12" s="6">
        <v>1453</v>
      </c>
      <c r="Q12" s="38">
        <v>49.19</v>
      </c>
      <c r="R12" s="6">
        <v>16.68</v>
      </c>
      <c r="S12" s="38">
        <v>730</v>
      </c>
      <c r="T12" s="6">
        <v>1231</v>
      </c>
      <c r="U12" s="39">
        <v>64.42</v>
      </c>
      <c r="V12" s="6">
        <v>1312</v>
      </c>
      <c r="W12" s="6">
        <v>-22.37</v>
      </c>
      <c r="X12" s="6">
        <v>430</v>
      </c>
      <c r="Y12" s="37">
        <v>2.953</v>
      </c>
    </row>
    <row r="13" spans="1:25" ht="12.75">
      <c r="A13" s="6">
        <v>2012</v>
      </c>
      <c r="B13" s="11">
        <v>41009</v>
      </c>
      <c r="C13" s="39">
        <v>29.89</v>
      </c>
      <c r="D13" s="6">
        <v>1421</v>
      </c>
      <c r="E13" s="6">
        <v>19.67</v>
      </c>
      <c r="F13" s="6">
        <v>525</v>
      </c>
      <c r="G13" s="6">
        <v>23.33</v>
      </c>
      <c r="H13" s="39">
        <v>93.5</v>
      </c>
      <c r="I13" s="6">
        <v>529</v>
      </c>
      <c r="J13" s="39">
        <v>47.71</v>
      </c>
      <c r="K13" s="6">
        <v>1418</v>
      </c>
      <c r="L13" s="39">
        <v>79.5</v>
      </c>
      <c r="M13" s="6">
        <v>1.7</v>
      </c>
      <c r="N13" s="41">
        <v>1.474</v>
      </c>
      <c r="O13" s="37">
        <f>7.02*3.6</f>
        <v>25.272</v>
      </c>
      <c r="P13" s="6">
        <v>1109</v>
      </c>
      <c r="Q13" s="38">
        <v>354.6</v>
      </c>
      <c r="R13" s="39">
        <v>16.41</v>
      </c>
      <c r="S13" s="38">
        <v>906</v>
      </c>
      <c r="T13" s="6">
        <v>1238</v>
      </c>
      <c r="U13" s="6">
        <v>57.58</v>
      </c>
      <c r="V13" s="6">
        <v>1215</v>
      </c>
      <c r="W13" s="6">
        <v>-17.95</v>
      </c>
      <c r="X13" s="6">
        <v>2358</v>
      </c>
      <c r="Y13" s="37">
        <v>3.18</v>
      </c>
    </row>
    <row r="14" spans="1:26" ht="12.75">
      <c r="A14" s="6">
        <v>2012</v>
      </c>
      <c r="B14" s="11">
        <v>41010</v>
      </c>
      <c r="C14" s="39">
        <v>31</v>
      </c>
      <c r="D14" s="6">
        <v>1420</v>
      </c>
      <c r="E14" s="6">
        <v>19.65</v>
      </c>
      <c r="F14" s="6">
        <v>541</v>
      </c>
      <c r="G14" s="6">
        <v>24.18</v>
      </c>
      <c r="H14" s="39">
        <v>94.5</v>
      </c>
      <c r="I14" s="6">
        <v>517</v>
      </c>
      <c r="J14" s="39">
        <v>43.68</v>
      </c>
      <c r="K14" s="6">
        <v>1422</v>
      </c>
      <c r="L14" s="39">
        <v>75</v>
      </c>
      <c r="M14" s="6">
        <v>0</v>
      </c>
      <c r="N14" s="37">
        <v>1.081</v>
      </c>
      <c r="O14" s="37">
        <f>5.75*3.6</f>
        <v>20.7</v>
      </c>
      <c r="P14" s="6">
        <v>934</v>
      </c>
      <c r="Q14" s="38">
        <v>35.7</v>
      </c>
      <c r="R14" s="39">
        <v>16.88</v>
      </c>
      <c r="S14" s="38">
        <v>776</v>
      </c>
      <c r="T14" s="6">
        <v>1233</v>
      </c>
      <c r="U14" s="39">
        <v>54.73</v>
      </c>
      <c r="V14" s="6">
        <v>1227</v>
      </c>
      <c r="W14" s="6">
        <v>-19.47</v>
      </c>
      <c r="X14" s="6">
        <v>627</v>
      </c>
      <c r="Y14" s="37">
        <v>3.208</v>
      </c>
      <c r="Z14" s="13"/>
    </row>
    <row r="15" spans="1:25" ht="12.75">
      <c r="A15" s="6">
        <v>2012</v>
      </c>
      <c r="B15" s="11">
        <v>41011</v>
      </c>
      <c r="C15" s="6">
        <v>30.47</v>
      </c>
      <c r="D15" s="6">
        <v>1519</v>
      </c>
      <c r="E15" s="6">
        <v>18.93</v>
      </c>
      <c r="F15" s="6">
        <v>602</v>
      </c>
      <c r="G15" s="6">
        <v>24.45</v>
      </c>
      <c r="H15" s="39">
        <v>92.6</v>
      </c>
      <c r="I15" s="6">
        <v>610</v>
      </c>
      <c r="J15" s="6">
        <v>38.27</v>
      </c>
      <c r="K15" s="6">
        <v>1629</v>
      </c>
      <c r="L15" s="39">
        <v>69.09</v>
      </c>
      <c r="M15" s="6">
        <v>0</v>
      </c>
      <c r="N15" s="37">
        <v>0.901</v>
      </c>
      <c r="O15" s="41">
        <f>5*3.6</f>
        <v>18</v>
      </c>
      <c r="P15" s="6">
        <v>1033</v>
      </c>
      <c r="Q15" s="38">
        <v>352.1</v>
      </c>
      <c r="R15" s="6">
        <v>19.69</v>
      </c>
      <c r="S15" s="38">
        <v>760</v>
      </c>
      <c r="T15" s="6">
        <v>1210</v>
      </c>
      <c r="U15" s="39">
        <v>63.09</v>
      </c>
      <c r="V15" s="6">
        <v>1315</v>
      </c>
      <c r="W15" s="39">
        <v>-20.83</v>
      </c>
      <c r="X15" s="6">
        <v>616</v>
      </c>
      <c r="Y15" s="37">
        <v>3.689</v>
      </c>
    </row>
    <row r="16" spans="1:25" ht="12.75">
      <c r="A16" s="6">
        <v>2012</v>
      </c>
      <c r="B16" s="11">
        <v>41012</v>
      </c>
      <c r="C16" s="39">
        <v>31.68</v>
      </c>
      <c r="D16" s="6">
        <v>1441</v>
      </c>
      <c r="E16" s="39">
        <v>21.1</v>
      </c>
      <c r="F16" s="6">
        <v>449</v>
      </c>
      <c r="G16" s="6">
        <v>25.73</v>
      </c>
      <c r="H16" s="39">
        <v>87.7</v>
      </c>
      <c r="I16" s="6">
        <v>447</v>
      </c>
      <c r="J16" s="6">
        <v>37.22</v>
      </c>
      <c r="K16" s="6">
        <v>1647</v>
      </c>
      <c r="L16" s="39">
        <v>63.74</v>
      </c>
      <c r="M16" s="6">
        <v>0</v>
      </c>
      <c r="N16" s="37">
        <v>1.182</v>
      </c>
      <c r="O16" s="41">
        <f>6.5*3.6</f>
        <v>23.400000000000002</v>
      </c>
      <c r="P16" s="6">
        <v>1110</v>
      </c>
      <c r="Q16" s="38">
        <v>12.84</v>
      </c>
      <c r="R16" s="6">
        <v>19.15</v>
      </c>
      <c r="S16" s="38">
        <v>849</v>
      </c>
      <c r="T16" s="6">
        <v>1215</v>
      </c>
      <c r="U16" s="39">
        <v>54.14</v>
      </c>
      <c r="V16" s="6">
        <v>1335</v>
      </c>
      <c r="W16" s="6">
        <v>-18.23</v>
      </c>
      <c r="X16" s="6">
        <v>2356</v>
      </c>
      <c r="Y16" s="37">
        <v>3.783</v>
      </c>
    </row>
    <row r="17" spans="1:25" ht="12.75">
      <c r="A17" s="6">
        <v>2012</v>
      </c>
      <c r="B17" s="11">
        <v>41013</v>
      </c>
      <c r="C17" s="6">
        <v>31.88</v>
      </c>
      <c r="D17" s="6">
        <v>1530</v>
      </c>
      <c r="E17" s="39">
        <v>19.3</v>
      </c>
      <c r="F17" s="6">
        <v>630</v>
      </c>
      <c r="G17" s="39">
        <v>25.38</v>
      </c>
      <c r="H17" s="39">
        <v>90</v>
      </c>
      <c r="I17" s="6">
        <v>515</v>
      </c>
      <c r="J17" s="39">
        <v>36.69</v>
      </c>
      <c r="K17" s="6">
        <v>1530</v>
      </c>
      <c r="L17" s="39">
        <v>63.17</v>
      </c>
      <c r="M17" s="6">
        <v>0</v>
      </c>
      <c r="N17" s="37">
        <v>1.288</v>
      </c>
      <c r="O17" s="41">
        <f>6.875*3.6</f>
        <v>24.75</v>
      </c>
      <c r="P17" s="6">
        <v>1111</v>
      </c>
      <c r="Q17" s="38">
        <v>299.8</v>
      </c>
      <c r="R17" s="39">
        <v>18.11</v>
      </c>
      <c r="S17" s="38">
        <v>723</v>
      </c>
      <c r="T17" s="6">
        <v>1257</v>
      </c>
      <c r="U17" s="39">
        <v>47.53</v>
      </c>
      <c r="V17" s="6">
        <v>1330</v>
      </c>
      <c r="W17" s="6">
        <v>-21.76</v>
      </c>
      <c r="X17" s="6">
        <v>532</v>
      </c>
      <c r="Y17" s="37">
        <v>3.784</v>
      </c>
    </row>
    <row r="18" spans="1:25" ht="12.75">
      <c r="A18" s="6">
        <v>2012</v>
      </c>
      <c r="B18" s="11">
        <v>41014</v>
      </c>
      <c r="C18" s="6">
        <v>31.65</v>
      </c>
      <c r="D18" s="6">
        <v>1326</v>
      </c>
      <c r="E18" s="6">
        <v>19.89</v>
      </c>
      <c r="F18" s="6">
        <v>549</v>
      </c>
      <c r="G18" s="6">
        <v>24.32</v>
      </c>
      <c r="H18" s="39">
        <v>91.7</v>
      </c>
      <c r="I18" s="6">
        <v>559</v>
      </c>
      <c r="J18" s="39">
        <v>44.54</v>
      </c>
      <c r="K18" s="6">
        <v>1327</v>
      </c>
      <c r="L18" s="39">
        <v>74.1</v>
      </c>
      <c r="M18" s="6">
        <v>2.1</v>
      </c>
      <c r="N18" s="37">
        <v>1.413</v>
      </c>
      <c r="O18" s="41">
        <f>6.875*3.6</f>
        <v>24.75</v>
      </c>
      <c r="P18" s="6">
        <v>2015</v>
      </c>
      <c r="Q18" s="38">
        <v>182.7</v>
      </c>
      <c r="R18" s="39">
        <v>15.3</v>
      </c>
      <c r="S18" s="38">
        <v>917</v>
      </c>
      <c r="T18" s="6">
        <v>1213</v>
      </c>
      <c r="U18" s="6">
        <v>49.03</v>
      </c>
      <c r="V18" s="6">
        <v>1316</v>
      </c>
      <c r="W18" s="39">
        <v>-19</v>
      </c>
      <c r="X18" s="6">
        <v>2359</v>
      </c>
      <c r="Y18" s="37">
        <v>3.007</v>
      </c>
    </row>
    <row r="19" spans="1:25" ht="12.75">
      <c r="A19" s="6">
        <v>2012</v>
      </c>
      <c r="B19" s="11">
        <v>41015</v>
      </c>
      <c r="C19" s="39">
        <v>31.05</v>
      </c>
      <c r="D19" s="6">
        <v>1419</v>
      </c>
      <c r="E19" s="6">
        <v>19.36</v>
      </c>
      <c r="F19" s="6">
        <v>534</v>
      </c>
      <c r="G19" s="39">
        <v>24.03</v>
      </c>
      <c r="H19" s="39">
        <v>96.3</v>
      </c>
      <c r="I19" s="6">
        <v>825</v>
      </c>
      <c r="J19" s="39">
        <v>42.16</v>
      </c>
      <c r="K19" s="6">
        <v>1414</v>
      </c>
      <c r="L19" s="39">
        <v>75.5</v>
      </c>
      <c r="M19" s="6">
        <v>0</v>
      </c>
      <c r="N19" s="37">
        <v>1.923</v>
      </c>
      <c r="O19" s="41">
        <f>5.975*3.6</f>
        <v>21.509999999999998</v>
      </c>
      <c r="P19" s="6">
        <v>944</v>
      </c>
      <c r="Q19" s="38">
        <v>64.11</v>
      </c>
      <c r="R19" s="6">
        <v>18.04</v>
      </c>
      <c r="S19" s="38">
        <v>652.4</v>
      </c>
      <c r="T19" s="6">
        <v>1313</v>
      </c>
      <c r="U19" s="39">
        <v>58.52</v>
      </c>
      <c r="V19" s="6">
        <v>1249</v>
      </c>
      <c r="W19" s="6">
        <v>-21.13</v>
      </c>
      <c r="X19" s="6">
        <v>331</v>
      </c>
      <c r="Y19" s="37">
        <v>3.328</v>
      </c>
    </row>
    <row r="20" spans="1:25" ht="12.75">
      <c r="A20" s="6">
        <v>2012</v>
      </c>
      <c r="B20" s="11">
        <v>41016</v>
      </c>
      <c r="C20" s="39">
        <v>31.01</v>
      </c>
      <c r="D20" s="6">
        <v>1447</v>
      </c>
      <c r="E20" s="6">
        <v>18.06</v>
      </c>
      <c r="F20" s="6">
        <v>641</v>
      </c>
      <c r="G20" s="6">
        <v>23.82</v>
      </c>
      <c r="H20" s="39">
        <v>88.4</v>
      </c>
      <c r="I20" s="6">
        <v>2349</v>
      </c>
      <c r="J20" s="39">
        <v>43.09</v>
      </c>
      <c r="K20" s="6">
        <v>1444</v>
      </c>
      <c r="L20" s="39">
        <v>70.6</v>
      </c>
      <c r="M20" s="6">
        <v>0</v>
      </c>
      <c r="N20" s="41">
        <v>2.11</v>
      </c>
      <c r="O20" s="37">
        <f>5.6*3.6</f>
        <v>20.16</v>
      </c>
      <c r="P20" s="6">
        <v>149</v>
      </c>
      <c r="Q20" s="38">
        <v>80.8</v>
      </c>
      <c r="R20" s="39">
        <v>16.57</v>
      </c>
      <c r="S20" s="38">
        <v>688</v>
      </c>
      <c r="T20" s="6">
        <v>1311</v>
      </c>
      <c r="U20" s="39">
        <v>61.58</v>
      </c>
      <c r="V20" s="6">
        <v>1332</v>
      </c>
      <c r="W20" s="39">
        <v>-21.6</v>
      </c>
      <c r="X20" s="6">
        <v>515</v>
      </c>
      <c r="Y20" s="37">
        <v>3.217</v>
      </c>
    </row>
    <row r="21" spans="1:25" ht="12.75">
      <c r="A21" s="6">
        <v>2012</v>
      </c>
      <c r="B21" s="11">
        <v>41017</v>
      </c>
      <c r="C21" s="39">
        <v>30.66</v>
      </c>
      <c r="D21" s="6">
        <v>1545</v>
      </c>
      <c r="E21" s="6">
        <v>18.36</v>
      </c>
      <c r="F21" s="6">
        <v>629</v>
      </c>
      <c r="G21" s="6">
        <v>24.13</v>
      </c>
      <c r="H21" s="39">
        <v>92.8</v>
      </c>
      <c r="I21" s="6">
        <v>343</v>
      </c>
      <c r="J21" s="6">
        <v>46.32</v>
      </c>
      <c r="K21" s="6">
        <v>1532</v>
      </c>
      <c r="L21" s="39">
        <v>71.9</v>
      </c>
      <c r="M21" s="6">
        <v>0</v>
      </c>
      <c r="N21" s="37">
        <v>1.389</v>
      </c>
      <c r="O21" s="41">
        <f>6.125*3.6</f>
        <v>22.05</v>
      </c>
      <c r="P21" s="6">
        <v>1120</v>
      </c>
      <c r="Q21" s="38">
        <v>345.1</v>
      </c>
      <c r="R21" s="6">
        <v>18.33</v>
      </c>
      <c r="S21" s="38">
        <v>837</v>
      </c>
      <c r="T21" s="6">
        <v>1241</v>
      </c>
      <c r="U21" s="6">
        <v>58.31</v>
      </c>
      <c r="V21" s="6">
        <v>1309</v>
      </c>
      <c r="W21" s="6">
        <v>-18.96</v>
      </c>
      <c r="X21" s="6">
        <v>634</v>
      </c>
      <c r="Y21" s="37">
        <v>3.345</v>
      </c>
    </row>
    <row r="22" spans="1:25" ht="12.75">
      <c r="A22" s="6">
        <v>2012</v>
      </c>
      <c r="B22" s="11">
        <v>41018</v>
      </c>
      <c r="C22" s="6">
        <v>31.17</v>
      </c>
      <c r="D22" s="6">
        <v>1542</v>
      </c>
      <c r="E22" s="6">
        <v>18.46</v>
      </c>
      <c r="F22" s="6">
        <v>624</v>
      </c>
      <c r="G22" s="39">
        <v>24.27</v>
      </c>
      <c r="H22" s="39">
        <v>89.6</v>
      </c>
      <c r="I22" s="6">
        <v>626</v>
      </c>
      <c r="J22" s="39">
        <v>39.59</v>
      </c>
      <c r="K22" s="6">
        <v>1437</v>
      </c>
      <c r="L22" s="39">
        <v>66.79</v>
      </c>
      <c r="M22" s="6">
        <v>0</v>
      </c>
      <c r="N22" s="37">
        <v>1.63</v>
      </c>
      <c r="O22" s="41">
        <f>7.55*3.6</f>
        <v>27.18</v>
      </c>
      <c r="P22" s="6">
        <v>1318</v>
      </c>
      <c r="Q22" s="38">
        <v>5.528</v>
      </c>
      <c r="R22" s="6">
        <v>17.24</v>
      </c>
      <c r="S22" s="38">
        <v>826</v>
      </c>
      <c r="T22" s="6">
        <v>1319</v>
      </c>
      <c r="U22" s="39">
        <v>58.29</v>
      </c>
      <c r="V22" s="6">
        <v>1331</v>
      </c>
      <c r="W22" s="39">
        <v>-19.03</v>
      </c>
      <c r="X22" s="6">
        <v>536</v>
      </c>
      <c r="Y22" s="6">
        <v>3.368</v>
      </c>
    </row>
    <row r="23" spans="1:25" ht="12.75">
      <c r="A23" s="6">
        <v>2012</v>
      </c>
      <c r="B23" s="11">
        <v>41019</v>
      </c>
      <c r="C23" s="6">
        <v>29.17</v>
      </c>
      <c r="D23" s="6">
        <v>1321</v>
      </c>
      <c r="E23" s="6">
        <v>20.36</v>
      </c>
      <c r="F23" s="6">
        <v>704</v>
      </c>
      <c r="G23" s="39">
        <v>24.4</v>
      </c>
      <c r="H23" s="39">
        <v>85.6</v>
      </c>
      <c r="I23" s="6">
        <v>712</v>
      </c>
      <c r="J23" s="39">
        <v>46.98</v>
      </c>
      <c r="K23" s="6">
        <v>1324</v>
      </c>
      <c r="L23" s="39">
        <v>67.74</v>
      </c>
      <c r="M23" s="6">
        <v>0</v>
      </c>
      <c r="N23" s="37">
        <v>1.375</v>
      </c>
      <c r="O23" s="41">
        <f>5.75*3.6</f>
        <v>20.7</v>
      </c>
      <c r="P23" s="6">
        <v>1004</v>
      </c>
      <c r="Q23" s="38">
        <v>0.187</v>
      </c>
      <c r="R23" s="39">
        <v>12.84</v>
      </c>
      <c r="S23" s="38">
        <v>772</v>
      </c>
      <c r="T23" s="6">
        <v>1158</v>
      </c>
      <c r="U23" s="39">
        <v>31.52</v>
      </c>
      <c r="V23" s="6">
        <v>1335</v>
      </c>
      <c r="W23" s="6">
        <v>-15.92</v>
      </c>
      <c r="X23" s="6">
        <v>0</v>
      </c>
      <c r="Y23" s="6">
        <v>2.681</v>
      </c>
    </row>
    <row r="24" spans="1:25" ht="12.75">
      <c r="A24" s="6">
        <v>2012</v>
      </c>
      <c r="B24" s="11">
        <v>41020</v>
      </c>
      <c r="C24" s="6">
        <v>27.32</v>
      </c>
      <c r="D24" s="6">
        <v>1120</v>
      </c>
      <c r="E24" s="39">
        <v>17.69</v>
      </c>
      <c r="F24" s="6">
        <v>1858</v>
      </c>
      <c r="G24" s="39">
        <v>20.84</v>
      </c>
      <c r="H24" s="39">
        <v>95.8</v>
      </c>
      <c r="I24" s="6">
        <v>2320</v>
      </c>
      <c r="J24" s="39">
        <v>51.93</v>
      </c>
      <c r="K24" s="6">
        <v>1302</v>
      </c>
      <c r="L24" s="39">
        <v>83.8</v>
      </c>
      <c r="M24" s="6">
        <v>7.8</v>
      </c>
      <c r="N24" s="6">
        <v>2.008</v>
      </c>
      <c r="O24" s="41">
        <f>13.4*3.6</f>
        <v>48.24</v>
      </c>
      <c r="P24" s="6">
        <v>1310</v>
      </c>
      <c r="Q24" s="6">
        <v>162.4</v>
      </c>
      <c r="R24" s="39">
        <v>6.488</v>
      </c>
      <c r="S24" s="6">
        <v>366.3</v>
      </c>
      <c r="T24" s="6">
        <v>947</v>
      </c>
      <c r="U24" s="39">
        <v>12.49</v>
      </c>
      <c r="V24" s="6">
        <v>1135</v>
      </c>
      <c r="W24" s="39">
        <v>-23</v>
      </c>
      <c r="X24" s="6">
        <v>1808</v>
      </c>
      <c r="Y24" s="41">
        <v>1.472</v>
      </c>
    </row>
    <row r="25" spans="1:25" ht="12.75">
      <c r="A25" s="6">
        <v>2012</v>
      </c>
      <c r="B25" s="11">
        <v>41021</v>
      </c>
      <c r="C25" s="6">
        <v>25.39</v>
      </c>
      <c r="D25" s="6">
        <v>1542</v>
      </c>
      <c r="E25" s="39">
        <v>17.71</v>
      </c>
      <c r="F25" s="6">
        <v>9</v>
      </c>
      <c r="G25" s="39">
        <v>20.84</v>
      </c>
      <c r="H25" s="39">
        <v>96</v>
      </c>
      <c r="I25" s="6">
        <v>108</v>
      </c>
      <c r="J25" s="39">
        <v>59.98</v>
      </c>
      <c r="K25" s="6">
        <v>1502</v>
      </c>
      <c r="L25" s="39">
        <v>83.6</v>
      </c>
      <c r="M25" s="6">
        <v>0.1</v>
      </c>
      <c r="N25" s="37">
        <v>1.228</v>
      </c>
      <c r="O25" s="37">
        <f>4.175*3.6</f>
        <v>15.03</v>
      </c>
      <c r="P25" s="6">
        <v>1327</v>
      </c>
      <c r="Q25" s="38">
        <v>50.88</v>
      </c>
      <c r="R25" s="6">
        <v>11.18</v>
      </c>
      <c r="S25" s="38">
        <v>717</v>
      </c>
      <c r="T25" s="6">
        <v>1324</v>
      </c>
      <c r="U25" s="39">
        <v>39.2</v>
      </c>
      <c r="V25" s="6">
        <v>1423</v>
      </c>
      <c r="W25" s="6">
        <v>-19.77</v>
      </c>
      <c r="X25" s="6">
        <v>2358</v>
      </c>
      <c r="Y25" s="37">
        <v>1.931</v>
      </c>
    </row>
    <row r="26" spans="1:26" ht="12.75">
      <c r="A26" s="6">
        <v>2012</v>
      </c>
      <c r="B26" s="11">
        <v>41022</v>
      </c>
      <c r="C26" s="6">
        <v>28.74</v>
      </c>
      <c r="D26" s="6">
        <v>1556</v>
      </c>
      <c r="E26" s="6">
        <v>15.93</v>
      </c>
      <c r="F26" s="6">
        <v>623</v>
      </c>
      <c r="G26" s="6">
        <v>21.76</v>
      </c>
      <c r="H26" s="39">
        <v>92.5</v>
      </c>
      <c r="I26" s="6">
        <v>624</v>
      </c>
      <c r="J26" s="39">
        <v>42.1</v>
      </c>
      <c r="K26" s="6">
        <v>1533</v>
      </c>
      <c r="L26" s="39">
        <v>72.2</v>
      </c>
      <c r="M26" s="6">
        <v>0</v>
      </c>
      <c r="N26" s="6">
        <v>2.221</v>
      </c>
      <c r="O26" s="37">
        <f>5.3*3.6</f>
        <v>19.08</v>
      </c>
      <c r="P26" s="6">
        <v>1429</v>
      </c>
      <c r="Q26" s="6">
        <v>208.1</v>
      </c>
      <c r="R26" s="39">
        <v>18.3</v>
      </c>
      <c r="S26" s="38">
        <v>792</v>
      </c>
      <c r="T26" s="6">
        <v>1210</v>
      </c>
      <c r="U26" s="6">
        <v>58.96</v>
      </c>
      <c r="V26" s="6">
        <v>1226</v>
      </c>
      <c r="W26" s="6">
        <v>-22.87</v>
      </c>
      <c r="X26" s="6">
        <v>2359</v>
      </c>
      <c r="Y26" s="37">
        <v>3.283</v>
      </c>
      <c r="Z26" s="14"/>
    </row>
    <row r="27" spans="1:25" ht="12.75">
      <c r="A27" s="6">
        <v>2012</v>
      </c>
      <c r="B27" s="11">
        <v>41023</v>
      </c>
      <c r="C27" s="6">
        <v>29.19</v>
      </c>
      <c r="D27" s="6">
        <v>1521</v>
      </c>
      <c r="E27" s="6">
        <v>16.69</v>
      </c>
      <c r="F27" s="6">
        <v>642</v>
      </c>
      <c r="G27" s="6">
        <v>22.51</v>
      </c>
      <c r="H27" s="39">
        <v>90.8</v>
      </c>
      <c r="I27" s="6">
        <v>647</v>
      </c>
      <c r="J27" s="6">
        <v>34.05</v>
      </c>
      <c r="K27" s="6">
        <v>1344</v>
      </c>
      <c r="L27" s="39">
        <v>65.42</v>
      </c>
      <c r="M27" s="6">
        <v>0</v>
      </c>
      <c r="N27" s="6">
        <v>1.147</v>
      </c>
      <c r="O27" s="37">
        <f>4.7*3.6</f>
        <v>16.92</v>
      </c>
      <c r="P27" s="6">
        <v>1212</v>
      </c>
      <c r="Q27" s="38">
        <v>52</v>
      </c>
      <c r="R27" s="6">
        <v>18.73</v>
      </c>
      <c r="S27" s="6">
        <v>605.9</v>
      </c>
      <c r="T27" s="6">
        <v>1242</v>
      </c>
      <c r="U27" s="6">
        <v>61.23</v>
      </c>
      <c r="V27" s="6">
        <v>1320</v>
      </c>
      <c r="W27" s="39">
        <v>-24.62</v>
      </c>
      <c r="X27" s="6">
        <v>422</v>
      </c>
      <c r="Y27" s="37">
        <v>3.407</v>
      </c>
    </row>
    <row r="28" spans="1:25" ht="12.75">
      <c r="A28" s="6">
        <v>2012</v>
      </c>
      <c r="B28" s="11">
        <v>41024</v>
      </c>
      <c r="C28" s="39">
        <v>31.46</v>
      </c>
      <c r="D28" s="6">
        <v>1445</v>
      </c>
      <c r="E28" s="6">
        <v>16.12</v>
      </c>
      <c r="F28" s="6">
        <v>640</v>
      </c>
      <c r="G28" s="6">
        <v>23.45</v>
      </c>
      <c r="H28" s="39">
        <v>91.6</v>
      </c>
      <c r="I28" s="6">
        <v>655</v>
      </c>
      <c r="J28" s="6">
        <v>34.38</v>
      </c>
      <c r="K28" s="6">
        <v>1422</v>
      </c>
      <c r="L28" s="39">
        <v>64.48</v>
      </c>
      <c r="M28" s="6">
        <v>0</v>
      </c>
      <c r="N28" s="41">
        <v>1.18</v>
      </c>
      <c r="O28" s="41">
        <f>5.45*3.6</f>
        <v>19.62</v>
      </c>
      <c r="P28" s="6">
        <v>1514</v>
      </c>
      <c r="Q28" s="38">
        <v>241.4</v>
      </c>
      <c r="R28" s="39">
        <v>17.86</v>
      </c>
      <c r="S28" s="38">
        <v>663.8</v>
      </c>
      <c r="T28" s="6">
        <v>1209</v>
      </c>
      <c r="U28" s="6">
        <v>54.82</v>
      </c>
      <c r="V28" s="6">
        <v>1221</v>
      </c>
      <c r="W28" s="6">
        <v>-25.82</v>
      </c>
      <c r="X28" s="6">
        <v>438</v>
      </c>
      <c r="Y28" s="41">
        <v>3.452</v>
      </c>
    </row>
    <row r="29" spans="1:25" ht="12.75">
      <c r="A29" s="6">
        <v>2012</v>
      </c>
      <c r="B29" s="11">
        <v>41025</v>
      </c>
      <c r="C29" s="39">
        <v>30.51</v>
      </c>
      <c r="D29" s="6">
        <v>1359</v>
      </c>
      <c r="E29" s="39">
        <v>20.31</v>
      </c>
      <c r="F29" s="6">
        <v>602</v>
      </c>
      <c r="G29" s="39">
        <v>23.1</v>
      </c>
      <c r="H29" s="39">
        <v>94.9</v>
      </c>
      <c r="I29" s="6">
        <v>2201</v>
      </c>
      <c r="J29" s="6">
        <v>50.41</v>
      </c>
      <c r="K29" s="6">
        <v>1408</v>
      </c>
      <c r="L29" s="39">
        <v>79.2</v>
      </c>
      <c r="M29" s="6">
        <v>25.7</v>
      </c>
      <c r="N29" s="41">
        <v>2.591</v>
      </c>
      <c r="O29" s="37">
        <f>10.62*3.6</f>
        <v>38.232</v>
      </c>
      <c r="P29" s="6">
        <v>1843</v>
      </c>
      <c r="Q29" s="38">
        <v>257.3</v>
      </c>
      <c r="R29" s="6">
        <v>11.96</v>
      </c>
      <c r="S29" s="38">
        <v>646.7</v>
      </c>
      <c r="T29" s="6">
        <v>1225</v>
      </c>
      <c r="U29" s="6">
        <v>34.53</v>
      </c>
      <c r="V29" s="6">
        <v>1345</v>
      </c>
      <c r="W29" s="6">
        <v>-61.87</v>
      </c>
      <c r="X29" s="6">
        <v>1854</v>
      </c>
      <c r="Y29" s="41">
        <v>2.603</v>
      </c>
    </row>
    <row r="30" spans="1:25" ht="12.75">
      <c r="A30" s="6">
        <v>2012</v>
      </c>
      <c r="B30" s="11">
        <v>41026</v>
      </c>
      <c r="C30" s="39">
        <v>26.55</v>
      </c>
      <c r="D30" s="6">
        <v>1443</v>
      </c>
      <c r="E30" s="6">
        <v>18.94</v>
      </c>
      <c r="F30" s="6">
        <v>2353</v>
      </c>
      <c r="G30" s="39">
        <v>22.13</v>
      </c>
      <c r="H30" s="39">
        <v>95.4</v>
      </c>
      <c r="I30" s="6">
        <v>310</v>
      </c>
      <c r="J30" s="39">
        <v>55.1</v>
      </c>
      <c r="K30" s="6">
        <v>1517</v>
      </c>
      <c r="L30" s="39">
        <v>80.4</v>
      </c>
      <c r="M30" s="6">
        <v>0.5</v>
      </c>
      <c r="N30" s="41">
        <v>1.887</v>
      </c>
      <c r="O30" s="37">
        <f>6.8*3.6</f>
        <v>24.48</v>
      </c>
      <c r="P30" s="6">
        <v>1018</v>
      </c>
      <c r="Q30" s="38">
        <v>248.9</v>
      </c>
      <c r="R30" s="6">
        <v>14.08</v>
      </c>
      <c r="S30" s="38">
        <v>716</v>
      </c>
      <c r="T30" s="6">
        <v>1313</v>
      </c>
      <c r="U30" s="39">
        <v>36.54</v>
      </c>
      <c r="V30" s="6">
        <v>1449</v>
      </c>
      <c r="W30" s="39">
        <v>-25.3</v>
      </c>
      <c r="X30" s="6">
        <v>2357</v>
      </c>
      <c r="Y30" s="41">
        <v>2.523</v>
      </c>
    </row>
    <row r="31" spans="1:25" ht="12.75">
      <c r="A31" s="6">
        <v>2012</v>
      </c>
      <c r="B31" s="11">
        <v>41027</v>
      </c>
      <c r="C31" s="6">
        <v>27.05</v>
      </c>
      <c r="D31" s="6">
        <v>1323</v>
      </c>
      <c r="E31" s="39">
        <v>17.88</v>
      </c>
      <c r="F31" s="6">
        <v>308</v>
      </c>
      <c r="G31" s="6">
        <v>22.25</v>
      </c>
      <c r="H31" s="39">
        <v>94.3</v>
      </c>
      <c r="I31" s="6">
        <v>650</v>
      </c>
      <c r="J31" s="6">
        <v>59.25</v>
      </c>
      <c r="K31" s="6">
        <v>1318</v>
      </c>
      <c r="L31" s="39">
        <v>81</v>
      </c>
      <c r="M31" s="40">
        <v>0</v>
      </c>
      <c r="N31" s="6">
        <v>1.097</v>
      </c>
      <c r="O31" s="37">
        <f>4.475*3.6</f>
        <v>16.11</v>
      </c>
      <c r="P31" s="6">
        <v>2257</v>
      </c>
      <c r="Q31" s="38">
        <v>194.6</v>
      </c>
      <c r="R31" s="39">
        <v>10.41</v>
      </c>
      <c r="S31" s="38">
        <v>790</v>
      </c>
      <c r="T31" s="6">
        <v>1054</v>
      </c>
      <c r="U31" s="6">
        <v>42.09</v>
      </c>
      <c r="V31" s="6">
        <v>1151</v>
      </c>
      <c r="W31" s="39">
        <v>-25.3</v>
      </c>
      <c r="X31" s="6">
        <v>1</v>
      </c>
      <c r="Y31" s="37">
        <v>1.916</v>
      </c>
    </row>
    <row r="32" spans="1:25" ht="12.75">
      <c r="A32" s="6">
        <v>2012</v>
      </c>
      <c r="B32" s="11">
        <v>41028</v>
      </c>
      <c r="C32" s="6">
        <v>21.47</v>
      </c>
      <c r="D32" s="6">
        <v>0</v>
      </c>
      <c r="E32" s="6">
        <v>17.25</v>
      </c>
      <c r="F32" s="6">
        <v>706</v>
      </c>
      <c r="G32" s="39">
        <v>19.02</v>
      </c>
      <c r="H32" s="39">
        <v>96</v>
      </c>
      <c r="I32" s="6">
        <v>1850</v>
      </c>
      <c r="J32" s="39">
        <v>87.7</v>
      </c>
      <c r="K32" s="6">
        <v>0</v>
      </c>
      <c r="L32" s="39">
        <v>94</v>
      </c>
      <c r="M32" s="6">
        <v>24.5</v>
      </c>
      <c r="N32" s="37">
        <v>1.881</v>
      </c>
      <c r="O32" s="41">
        <f>12.65*3.6</f>
        <v>45.54</v>
      </c>
      <c r="P32" s="6">
        <v>452</v>
      </c>
      <c r="Q32" s="38">
        <v>156.3</v>
      </c>
      <c r="R32" s="39">
        <v>3.053</v>
      </c>
      <c r="S32" s="6">
        <v>221.4</v>
      </c>
      <c r="T32" s="6">
        <v>1102</v>
      </c>
      <c r="U32" s="39">
        <v>4.698</v>
      </c>
      <c r="V32" s="6">
        <v>1320</v>
      </c>
      <c r="W32" s="6">
        <v>-44.57</v>
      </c>
      <c r="X32" s="6">
        <v>528</v>
      </c>
      <c r="Y32" s="37">
        <v>0.447</v>
      </c>
    </row>
    <row r="33" spans="1:25" ht="12.75">
      <c r="A33" s="6">
        <v>2012</v>
      </c>
      <c r="B33" s="11">
        <v>41029</v>
      </c>
      <c r="C33" s="39">
        <v>19.07</v>
      </c>
      <c r="D33" s="6">
        <v>630</v>
      </c>
      <c r="E33" s="6">
        <v>12.09</v>
      </c>
      <c r="F33" s="6">
        <v>2341</v>
      </c>
      <c r="G33" s="6">
        <v>16.13</v>
      </c>
      <c r="H33" s="39">
        <v>96.2</v>
      </c>
      <c r="I33" s="6">
        <v>544</v>
      </c>
      <c r="J33" s="39">
        <v>88.8</v>
      </c>
      <c r="K33" s="6">
        <v>1816</v>
      </c>
      <c r="L33" s="39">
        <v>94.4</v>
      </c>
      <c r="M33" s="6">
        <v>18.4</v>
      </c>
      <c r="N33" s="37">
        <v>1.811</v>
      </c>
      <c r="O33" s="41">
        <f>7.1*3.6</f>
        <v>25.56</v>
      </c>
      <c r="P33" s="6">
        <v>1258</v>
      </c>
      <c r="Q33" s="6">
        <v>189.4</v>
      </c>
      <c r="R33" s="39">
        <v>2.325</v>
      </c>
      <c r="S33" s="38">
        <v>118.7</v>
      </c>
      <c r="T33" s="6">
        <v>1129</v>
      </c>
      <c r="U33" s="39">
        <v>-4.166</v>
      </c>
      <c r="V33" s="6">
        <v>1148</v>
      </c>
      <c r="W33" s="39">
        <v>-40.89</v>
      </c>
      <c r="X33" s="6">
        <v>1531</v>
      </c>
      <c r="Y33" s="37">
        <v>0.33</v>
      </c>
    </row>
    <row r="34" spans="3:25" ht="12.75">
      <c r="C34" s="42">
        <f>AVERAGE(C4:C33)</f>
        <v>29.730999999999998</v>
      </c>
      <c r="D34" s="35"/>
      <c r="E34" s="42">
        <f>AVERAGE(E4:E33)</f>
        <v>18.19566666666667</v>
      </c>
      <c r="F34" s="35"/>
      <c r="G34" s="42">
        <f>AVERAGE(G4:G33)</f>
        <v>23.21033333333333</v>
      </c>
      <c r="H34" s="42">
        <f>AVERAGE(H4:H33)</f>
        <v>92.59</v>
      </c>
      <c r="I34" s="35"/>
      <c r="J34" s="42">
        <f>AVERAGE(J4:J33)</f>
        <v>45.44566666666666</v>
      </c>
      <c r="K34" s="35"/>
      <c r="L34" s="42">
        <f>AVERAGE(L4:L33)</f>
        <v>73.17833333333333</v>
      </c>
      <c r="M34" s="43">
        <f>SUM(M4:M33)</f>
        <v>94.1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43">
        <f>SUM(Y4:Y33)</f>
        <v>90.24599999999997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T35" sqref="T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41030</v>
      </c>
      <c r="C4" s="6">
        <v>21.02</v>
      </c>
      <c r="D4" s="6">
        <v>1529</v>
      </c>
      <c r="E4" s="6">
        <v>11.25</v>
      </c>
      <c r="F4" s="6">
        <v>504</v>
      </c>
      <c r="G4" s="6">
        <v>15.17</v>
      </c>
      <c r="H4" s="39">
        <v>96.5</v>
      </c>
      <c r="I4" s="6">
        <v>605</v>
      </c>
      <c r="J4" s="39">
        <v>41.9</v>
      </c>
      <c r="K4" s="6">
        <v>1533</v>
      </c>
      <c r="L4" s="39">
        <v>75.9</v>
      </c>
      <c r="M4" s="6">
        <v>0.1</v>
      </c>
      <c r="N4" s="37">
        <v>1.313</v>
      </c>
      <c r="O4" s="37">
        <f>4.325*3.6</f>
        <v>15.57</v>
      </c>
      <c r="P4" s="6">
        <v>1326</v>
      </c>
      <c r="Q4" s="38">
        <v>142.2</v>
      </c>
      <c r="R4" s="39">
        <v>17.01</v>
      </c>
      <c r="S4" s="38">
        <v>730</v>
      </c>
      <c r="T4" s="6">
        <v>1208</v>
      </c>
      <c r="U4" s="39">
        <v>62.62</v>
      </c>
      <c r="V4" s="6">
        <v>1309</v>
      </c>
      <c r="W4" s="39">
        <v>-34.7</v>
      </c>
      <c r="X4" s="6">
        <v>2355</v>
      </c>
      <c r="Y4" s="37">
        <v>2.616</v>
      </c>
    </row>
    <row r="5" spans="1:25" ht="12.75">
      <c r="A5" s="6">
        <v>2012</v>
      </c>
      <c r="B5" s="11">
        <v>41031</v>
      </c>
      <c r="C5" s="6">
        <v>23.65</v>
      </c>
      <c r="D5" s="6">
        <v>1402</v>
      </c>
      <c r="E5" s="39">
        <v>8.55</v>
      </c>
      <c r="F5" s="6">
        <v>532</v>
      </c>
      <c r="G5" s="6">
        <v>15.76</v>
      </c>
      <c r="H5" s="39">
        <v>95</v>
      </c>
      <c r="I5" s="6">
        <v>437</v>
      </c>
      <c r="J5" s="39">
        <v>29.89</v>
      </c>
      <c r="K5" s="6">
        <v>1427</v>
      </c>
      <c r="L5" s="39">
        <v>68.14</v>
      </c>
      <c r="M5" s="38">
        <v>0</v>
      </c>
      <c r="N5" s="6">
        <v>2.623</v>
      </c>
      <c r="O5" s="41">
        <f>7.1*3.6</f>
        <v>25.56</v>
      </c>
      <c r="P5" s="6">
        <v>1254</v>
      </c>
      <c r="Q5" s="38">
        <v>94.3</v>
      </c>
      <c r="R5" s="39">
        <v>18.89</v>
      </c>
      <c r="S5" s="38">
        <v>546.9</v>
      </c>
      <c r="T5" s="6">
        <v>1220</v>
      </c>
      <c r="U5" s="6">
        <v>53.72</v>
      </c>
      <c r="V5" s="6">
        <v>1242</v>
      </c>
      <c r="W5" s="39">
        <v>-37.48</v>
      </c>
      <c r="X5" s="6">
        <v>441</v>
      </c>
      <c r="Y5" s="6">
        <v>3.253</v>
      </c>
    </row>
    <row r="6" spans="1:25" ht="12.75">
      <c r="A6" s="6">
        <v>2012</v>
      </c>
      <c r="B6" s="11">
        <v>41032</v>
      </c>
      <c r="C6" s="39">
        <v>27.58</v>
      </c>
      <c r="D6" s="6">
        <v>1519</v>
      </c>
      <c r="E6" s="39">
        <v>12.65</v>
      </c>
      <c r="F6" s="6">
        <v>650</v>
      </c>
      <c r="G6" s="6">
        <v>19.29</v>
      </c>
      <c r="H6" s="39">
        <v>87.5</v>
      </c>
      <c r="I6" s="6">
        <v>145</v>
      </c>
      <c r="J6" s="39">
        <v>38.54</v>
      </c>
      <c r="K6" s="6">
        <v>1616</v>
      </c>
      <c r="L6" s="39">
        <v>65.91</v>
      </c>
      <c r="M6" s="6">
        <v>0</v>
      </c>
      <c r="N6" s="37">
        <v>2.521</v>
      </c>
      <c r="O6" s="37">
        <f>6.575*3.6</f>
        <v>23.67</v>
      </c>
      <c r="P6" s="6">
        <v>1115</v>
      </c>
      <c r="Q6" s="38">
        <v>48.55</v>
      </c>
      <c r="R6" s="39">
        <v>18.14</v>
      </c>
      <c r="S6" s="38">
        <v>555.2</v>
      </c>
      <c r="T6" s="6">
        <v>1216</v>
      </c>
      <c r="U6" s="39">
        <v>64.6</v>
      </c>
      <c r="V6" s="6">
        <v>1311</v>
      </c>
      <c r="W6" s="6">
        <v>-27.56</v>
      </c>
      <c r="X6" s="6">
        <v>632</v>
      </c>
      <c r="Y6" s="41">
        <v>3.342</v>
      </c>
    </row>
    <row r="7" spans="1:25" ht="12.75">
      <c r="A7" s="6">
        <v>2012</v>
      </c>
      <c r="B7" s="11">
        <v>41033</v>
      </c>
      <c r="C7" s="6">
        <v>27.71</v>
      </c>
      <c r="D7" s="6">
        <v>1543</v>
      </c>
      <c r="E7" s="6">
        <v>14.31</v>
      </c>
      <c r="F7" s="6">
        <v>559</v>
      </c>
      <c r="G7" s="6">
        <v>20.38</v>
      </c>
      <c r="H7" s="39">
        <v>88.2</v>
      </c>
      <c r="I7" s="6">
        <v>346</v>
      </c>
      <c r="J7" s="6">
        <v>36.42</v>
      </c>
      <c r="K7" s="6">
        <v>1449</v>
      </c>
      <c r="L7" s="39">
        <v>66.2</v>
      </c>
      <c r="M7" s="6">
        <v>0</v>
      </c>
      <c r="N7" s="6">
        <v>1.627</v>
      </c>
      <c r="O7" s="41">
        <f>6.275*3.6</f>
        <v>22.590000000000003</v>
      </c>
      <c r="P7" s="6">
        <v>1040</v>
      </c>
      <c r="Q7" s="38">
        <v>16.03</v>
      </c>
      <c r="R7" s="6">
        <v>15.95</v>
      </c>
      <c r="S7" s="38">
        <v>762</v>
      </c>
      <c r="T7" s="6">
        <v>1327</v>
      </c>
      <c r="U7" s="39">
        <v>63.69</v>
      </c>
      <c r="V7" s="6">
        <v>1245</v>
      </c>
      <c r="W7" s="39">
        <v>-24.1</v>
      </c>
      <c r="X7" s="6">
        <v>339</v>
      </c>
      <c r="Y7" s="37">
        <v>2.889</v>
      </c>
    </row>
    <row r="8" spans="1:25" ht="12.75">
      <c r="A8" s="6">
        <v>2012</v>
      </c>
      <c r="B8" s="11">
        <v>41034</v>
      </c>
      <c r="C8" s="6">
        <v>27.77</v>
      </c>
      <c r="D8" s="6">
        <v>1508</v>
      </c>
      <c r="E8" s="6">
        <v>15.01</v>
      </c>
      <c r="F8" s="6">
        <v>646</v>
      </c>
      <c r="G8" s="6">
        <v>20.85</v>
      </c>
      <c r="H8" s="39">
        <v>88.9</v>
      </c>
      <c r="I8" s="6">
        <v>653</v>
      </c>
      <c r="J8" s="39">
        <v>37.68</v>
      </c>
      <c r="K8" s="6">
        <v>1508</v>
      </c>
      <c r="L8" s="39">
        <v>66.35</v>
      </c>
      <c r="M8" s="6">
        <v>0</v>
      </c>
      <c r="N8" s="6">
        <v>1.119</v>
      </c>
      <c r="O8" s="37">
        <f>4.775*3.6</f>
        <v>17.19</v>
      </c>
      <c r="P8" s="6">
        <v>1044</v>
      </c>
      <c r="Q8" s="38">
        <v>1.312</v>
      </c>
      <c r="R8" s="6">
        <v>13.49</v>
      </c>
      <c r="S8" s="38">
        <v>736</v>
      </c>
      <c r="T8" s="6">
        <v>1045</v>
      </c>
      <c r="U8" s="6">
        <v>65.96</v>
      </c>
      <c r="V8" s="6">
        <v>1330</v>
      </c>
      <c r="W8" s="6">
        <v>-23.53</v>
      </c>
      <c r="X8" s="6">
        <v>634</v>
      </c>
      <c r="Y8" s="37">
        <v>2.4</v>
      </c>
    </row>
    <row r="9" spans="1:25" ht="12.75">
      <c r="A9" s="6">
        <v>2012</v>
      </c>
      <c r="B9" s="11">
        <v>41035</v>
      </c>
      <c r="C9" s="6">
        <v>28.42</v>
      </c>
      <c r="D9" s="6">
        <v>1437</v>
      </c>
      <c r="E9" s="39">
        <v>14.7</v>
      </c>
      <c r="F9" s="6">
        <v>638</v>
      </c>
      <c r="G9" s="39">
        <v>20.72</v>
      </c>
      <c r="H9" s="39">
        <v>85.8</v>
      </c>
      <c r="I9" s="6">
        <v>636</v>
      </c>
      <c r="J9" s="6">
        <v>33.42</v>
      </c>
      <c r="K9" s="6">
        <v>1402</v>
      </c>
      <c r="L9" s="39">
        <v>62.52</v>
      </c>
      <c r="M9" s="6">
        <v>0</v>
      </c>
      <c r="N9" s="37">
        <v>1.266</v>
      </c>
      <c r="O9" s="37">
        <f>4.775*3.6</f>
        <v>17.19</v>
      </c>
      <c r="P9" s="6">
        <v>1018</v>
      </c>
      <c r="Q9" s="38">
        <v>30.84</v>
      </c>
      <c r="R9" s="6">
        <v>16.54</v>
      </c>
      <c r="S9" s="38">
        <v>574</v>
      </c>
      <c r="T9" s="6">
        <v>1204</v>
      </c>
      <c r="U9" s="39">
        <v>62.38</v>
      </c>
      <c r="V9" s="6">
        <v>1328</v>
      </c>
      <c r="W9" s="39">
        <v>-23.87</v>
      </c>
      <c r="X9" s="6">
        <v>331</v>
      </c>
      <c r="Y9" s="37">
        <v>3.012</v>
      </c>
    </row>
    <row r="10" spans="1:25" ht="12.75">
      <c r="A10" s="6">
        <v>2012</v>
      </c>
      <c r="B10" s="11">
        <v>41036</v>
      </c>
      <c r="C10" s="39">
        <v>27.1</v>
      </c>
      <c r="D10" s="6">
        <v>1401</v>
      </c>
      <c r="E10" s="39">
        <v>15.65</v>
      </c>
      <c r="F10" s="6">
        <v>442</v>
      </c>
      <c r="G10" s="6">
        <v>20.42</v>
      </c>
      <c r="H10" s="39">
        <v>86.1</v>
      </c>
      <c r="I10" s="6">
        <v>314</v>
      </c>
      <c r="J10" s="6">
        <v>41.37</v>
      </c>
      <c r="K10" s="6">
        <v>1408</v>
      </c>
      <c r="L10" s="39">
        <v>67.87</v>
      </c>
      <c r="M10" s="6">
        <v>0</v>
      </c>
      <c r="N10" s="41">
        <v>2.12</v>
      </c>
      <c r="O10" s="37">
        <f>6.8*3.6</f>
        <v>24.48</v>
      </c>
      <c r="P10" s="6">
        <v>1253</v>
      </c>
      <c r="Q10" s="38">
        <v>60.35</v>
      </c>
      <c r="R10" s="6">
        <v>15.16</v>
      </c>
      <c r="S10" s="38">
        <v>583.7</v>
      </c>
      <c r="T10" s="6">
        <v>1410</v>
      </c>
      <c r="U10" s="6">
        <v>55.06</v>
      </c>
      <c r="V10" s="6">
        <v>1323</v>
      </c>
      <c r="W10" s="6">
        <v>-23.05</v>
      </c>
      <c r="X10" s="6">
        <v>238</v>
      </c>
      <c r="Y10" s="37">
        <v>3.01</v>
      </c>
    </row>
    <row r="11" spans="1:25" ht="12.75">
      <c r="A11" s="6">
        <v>2012</v>
      </c>
      <c r="B11" s="11">
        <v>41037</v>
      </c>
      <c r="C11" s="39">
        <v>26.82</v>
      </c>
      <c r="D11" s="6">
        <v>1454</v>
      </c>
      <c r="E11" s="6">
        <v>14.68</v>
      </c>
      <c r="F11" s="6">
        <v>654</v>
      </c>
      <c r="G11" s="6">
        <v>19.93</v>
      </c>
      <c r="H11" s="39">
        <v>86.7</v>
      </c>
      <c r="I11" s="6">
        <v>2246</v>
      </c>
      <c r="J11" s="6">
        <v>40.91</v>
      </c>
      <c r="K11" s="6">
        <v>1450</v>
      </c>
      <c r="L11" s="39">
        <v>67.65</v>
      </c>
      <c r="M11" s="6">
        <v>0</v>
      </c>
      <c r="N11" s="41">
        <v>1.774</v>
      </c>
      <c r="O11" s="37">
        <f>7.25*3.6</f>
        <v>26.1</v>
      </c>
      <c r="P11" s="6">
        <v>1002</v>
      </c>
      <c r="Q11" s="38">
        <v>38.9</v>
      </c>
      <c r="R11" s="39">
        <v>15.84</v>
      </c>
      <c r="S11" s="38">
        <v>569.2</v>
      </c>
      <c r="T11" s="6">
        <v>1355</v>
      </c>
      <c r="U11" s="6">
        <v>55.94</v>
      </c>
      <c r="V11" s="6">
        <v>1323</v>
      </c>
      <c r="W11" s="6">
        <v>-22.36</v>
      </c>
      <c r="X11" s="6">
        <v>658</v>
      </c>
      <c r="Y11" s="41">
        <v>2.982</v>
      </c>
    </row>
    <row r="12" spans="1:25" ht="12.75">
      <c r="A12" s="6">
        <v>2012</v>
      </c>
      <c r="B12" s="11">
        <v>41038</v>
      </c>
      <c r="C12" s="39">
        <v>26.95</v>
      </c>
      <c r="D12" s="6">
        <v>1614</v>
      </c>
      <c r="E12" s="6">
        <v>12.88</v>
      </c>
      <c r="F12" s="6">
        <v>614</v>
      </c>
      <c r="G12" s="6">
        <v>19.73</v>
      </c>
      <c r="H12" s="39">
        <v>88.3</v>
      </c>
      <c r="I12" s="6">
        <v>618</v>
      </c>
      <c r="J12" s="39">
        <v>40.65</v>
      </c>
      <c r="K12" s="6">
        <v>1518</v>
      </c>
      <c r="L12" s="39">
        <v>66.45</v>
      </c>
      <c r="M12" s="6">
        <v>0</v>
      </c>
      <c r="N12" s="41">
        <v>1.139</v>
      </c>
      <c r="O12" s="37">
        <f>5.375*3.6</f>
        <v>19.35</v>
      </c>
      <c r="P12" s="6">
        <v>1109</v>
      </c>
      <c r="Q12" s="38">
        <v>26.62</v>
      </c>
      <c r="R12" s="39">
        <v>17.06</v>
      </c>
      <c r="S12" s="38">
        <v>560</v>
      </c>
      <c r="T12" s="6">
        <v>1215</v>
      </c>
      <c r="U12" s="6">
        <v>56.51</v>
      </c>
      <c r="V12" s="6">
        <v>1324</v>
      </c>
      <c r="W12" s="6">
        <v>-25.58</v>
      </c>
      <c r="X12" s="6">
        <v>642</v>
      </c>
      <c r="Y12" s="37">
        <v>2.859</v>
      </c>
    </row>
    <row r="13" spans="1:25" ht="12.75">
      <c r="A13" s="6">
        <v>2012</v>
      </c>
      <c r="B13" s="11">
        <v>41039</v>
      </c>
      <c r="C13" s="39">
        <v>28.35</v>
      </c>
      <c r="D13" s="6">
        <v>1550</v>
      </c>
      <c r="E13" s="6">
        <v>14.96</v>
      </c>
      <c r="F13" s="6">
        <v>626</v>
      </c>
      <c r="G13" s="39">
        <v>21.16</v>
      </c>
      <c r="H13" s="39">
        <v>91.1</v>
      </c>
      <c r="I13" s="6">
        <v>630</v>
      </c>
      <c r="J13" s="39">
        <v>26.06</v>
      </c>
      <c r="K13" s="6">
        <v>1234</v>
      </c>
      <c r="L13" s="39">
        <v>61.28</v>
      </c>
      <c r="M13" s="6">
        <v>0</v>
      </c>
      <c r="N13" s="37">
        <v>0.99</v>
      </c>
      <c r="O13" s="37">
        <f>5*3.6</f>
        <v>18</v>
      </c>
      <c r="P13" s="6">
        <v>1134</v>
      </c>
      <c r="Q13" s="38">
        <v>289.4</v>
      </c>
      <c r="R13" s="39">
        <v>15.4</v>
      </c>
      <c r="S13" s="6">
        <v>682.1</v>
      </c>
      <c r="T13" s="6">
        <v>1314</v>
      </c>
      <c r="U13" s="6">
        <v>55.06</v>
      </c>
      <c r="V13" s="6">
        <v>1317</v>
      </c>
      <c r="W13" s="6">
        <v>-24.18</v>
      </c>
      <c r="X13" s="6">
        <v>639</v>
      </c>
      <c r="Y13" s="41">
        <v>2.813</v>
      </c>
    </row>
    <row r="14" spans="1:26" ht="12.75">
      <c r="A14" s="6">
        <v>2012</v>
      </c>
      <c r="B14" s="11">
        <v>41040</v>
      </c>
      <c r="C14" s="6">
        <v>29.03</v>
      </c>
      <c r="D14" s="6">
        <v>1410</v>
      </c>
      <c r="E14" s="39">
        <v>14.76</v>
      </c>
      <c r="F14" s="6">
        <v>250</v>
      </c>
      <c r="G14" s="6">
        <v>21.56</v>
      </c>
      <c r="H14" s="39">
        <v>84.4</v>
      </c>
      <c r="I14" s="6">
        <v>738</v>
      </c>
      <c r="J14" s="39">
        <v>28.7</v>
      </c>
      <c r="K14" s="6">
        <v>1313</v>
      </c>
      <c r="L14" s="39">
        <v>58.08</v>
      </c>
      <c r="M14" s="6">
        <v>0</v>
      </c>
      <c r="N14" s="37">
        <v>1.01</v>
      </c>
      <c r="O14" s="37">
        <f>6.2*3.6</f>
        <v>22.32</v>
      </c>
      <c r="P14" s="6">
        <v>1406</v>
      </c>
      <c r="Q14" s="38">
        <v>12.84</v>
      </c>
      <c r="R14" s="39">
        <v>15.08</v>
      </c>
      <c r="S14" s="38">
        <v>577.5</v>
      </c>
      <c r="T14" s="6">
        <v>1142</v>
      </c>
      <c r="U14" s="6">
        <v>49.27</v>
      </c>
      <c r="V14" s="6">
        <v>1245</v>
      </c>
      <c r="W14" s="6">
        <v>-24.12</v>
      </c>
      <c r="X14" s="6">
        <v>250</v>
      </c>
      <c r="Y14" s="41">
        <v>2.994</v>
      </c>
      <c r="Z14" s="13"/>
    </row>
    <row r="15" spans="1:25" ht="12.75">
      <c r="A15" s="6">
        <v>2012</v>
      </c>
      <c r="B15" s="11">
        <v>41041</v>
      </c>
      <c r="C15" s="6">
        <v>21.63</v>
      </c>
      <c r="D15" s="6">
        <v>8</v>
      </c>
      <c r="E15" s="6">
        <v>16.72</v>
      </c>
      <c r="F15" s="6">
        <v>836</v>
      </c>
      <c r="G15" s="6">
        <v>18.09</v>
      </c>
      <c r="H15" s="39">
        <v>96.4</v>
      </c>
      <c r="I15" s="6">
        <v>1137</v>
      </c>
      <c r="J15" s="39">
        <v>57.23</v>
      </c>
      <c r="K15" s="6">
        <v>12</v>
      </c>
      <c r="L15" s="39">
        <v>88.6</v>
      </c>
      <c r="M15" s="6">
        <v>24.4</v>
      </c>
      <c r="N15" s="37">
        <v>1.627</v>
      </c>
      <c r="O15" s="41">
        <f>11.37*3.6</f>
        <v>40.931999999999995</v>
      </c>
      <c r="P15" s="6">
        <v>520</v>
      </c>
      <c r="Q15" s="38">
        <v>191.3</v>
      </c>
      <c r="R15" s="39">
        <v>1.935</v>
      </c>
      <c r="S15" s="38">
        <v>50.77</v>
      </c>
      <c r="T15" s="6">
        <v>1436</v>
      </c>
      <c r="U15" s="39">
        <v>-3.428</v>
      </c>
      <c r="V15" s="6">
        <v>1501</v>
      </c>
      <c r="W15" s="39">
        <v>-34.6</v>
      </c>
      <c r="X15" s="6">
        <v>945</v>
      </c>
      <c r="Y15" s="37">
        <v>0.26</v>
      </c>
    </row>
    <row r="16" spans="1:25" ht="12.75">
      <c r="A16" s="6">
        <v>2012</v>
      </c>
      <c r="B16" s="11">
        <v>41042</v>
      </c>
      <c r="C16" s="6">
        <v>22.71</v>
      </c>
      <c r="D16" s="6">
        <v>1447</v>
      </c>
      <c r="E16" s="39">
        <v>16.88</v>
      </c>
      <c r="F16" s="6">
        <v>0</v>
      </c>
      <c r="G16" s="39">
        <v>19.23</v>
      </c>
      <c r="H16" s="39">
        <v>97</v>
      </c>
      <c r="I16" s="6">
        <v>609</v>
      </c>
      <c r="J16" s="39">
        <v>69.16</v>
      </c>
      <c r="K16" s="6">
        <v>1518</v>
      </c>
      <c r="L16" s="39">
        <v>87.6</v>
      </c>
      <c r="M16" s="6">
        <v>0.2</v>
      </c>
      <c r="N16" s="37">
        <v>0.776</v>
      </c>
      <c r="O16" s="37">
        <f>3.725*3.6</f>
        <v>13.41</v>
      </c>
      <c r="P16" s="6">
        <v>1304</v>
      </c>
      <c r="Q16" s="38">
        <v>43.01</v>
      </c>
      <c r="R16" s="39">
        <v>7.38</v>
      </c>
      <c r="S16" s="38">
        <v>454.7</v>
      </c>
      <c r="T16" s="6">
        <v>1202</v>
      </c>
      <c r="U16" s="6">
        <v>25.26</v>
      </c>
      <c r="V16" s="6">
        <v>1356</v>
      </c>
      <c r="W16" s="39">
        <v>-15.35</v>
      </c>
      <c r="X16" s="6">
        <v>1930</v>
      </c>
      <c r="Y16" s="37">
        <v>1.277</v>
      </c>
    </row>
    <row r="17" spans="1:25" ht="12.75">
      <c r="A17" s="6">
        <v>2012</v>
      </c>
      <c r="B17" s="11">
        <v>41043</v>
      </c>
      <c r="C17" s="6">
        <v>19.88</v>
      </c>
      <c r="D17" s="6">
        <v>1637</v>
      </c>
      <c r="E17" s="6">
        <v>16.85</v>
      </c>
      <c r="F17" s="6">
        <v>2343</v>
      </c>
      <c r="G17" s="39">
        <v>18.34</v>
      </c>
      <c r="H17" s="39">
        <v>95.4</v>
      </c>
      <c r="I17" s="6">
        <v>516</v>
      </c>
      <c r="J17" s="39">
        <v>88.4</v>
      </c>
      <c r="K17" s="6">
        <v>1640</v>
      </c>
      <c r="L17" s="39">
        <v>92.4</v>
      </c>
      <c r="M17" s="38">
        <v>5</v>
      </c>
      <c r="N17" s="37">
        <v>1.685</v>
      </c>
      <c r="O17" s="37">
        <f>5.6*3.6</f>
        <v>20.16</v>
      </c>
      <c r="P17" s="6">
        <v>2240</v>
      </c>
      <c r="Q17" s="38">
        <v>92.6</v>
      </c>
      <c r="R17" s="39">
        <v>3.677</v>
      </c>
      <c r="S17" s="38">
        <v>323.2</v>
      </c>
      <c r="T17" s="6">
        <v>1335</v>
      </c>
      <c r="U17" s="6">
        <v>13.29</v>
      </c>
      <c r="V17" s="6">
        <v>1417</v>
      </c>
      <c r="W17" s="6">
        <v>-16.74</v>
      </c>
      <c r="X17" s="6">
        <v>2337</v>
      </c>
      <c r="Y17" s="37">
        <v>0.571</v>
      </c>
    </row>
    <row r="18" spans="1:25" ht="12.75">
      <c r="A18" s="6">
        <v>2012</v>
      </c>
      <c r="B18" s="11">
        <v>41044</v>
      </c>
      <c r="C18" s="6">
        <v>20.12</v>
      </c>
      <c r="D18" s="6">
        <v>1518</v>
      </c>
      <c r="E18" s="39">
        <v>15.99</v>
      </c>
      <c r="F18" s="6">
        <v>651</v>
      </c>
      <c r="G18" s="39">
        <v>17.88</v>
      </c>
      <c r="H18" s="39">
        <v>92.7</v>
      </c>
      <c r="I18" s="6">
        <v>0</v>
      </c>
      <c r="J18" s="39">
        <v>78.4</v>
      </c>
      <c r="K18" s="6">
        <v>1256</v>
      </c>
      <c r="L18" s="39">
        <v>86.2</v>
      </c>
      <c r="M18" s="6">
        <v>0</v>
      </c>
      <c r="N18" s="6">
        <v>2.316</v>
      </c>
      <c r="O18" s="41">
        <f>5.225*3.6</f>
        <v>18.81</v>
      </c>
      <c r="P18" s="6">
        <v>2219</v>
      </c>
      <c r="Q18" s="38">
        <v>110.7</v>
      </c>
      <c r="R18" s="39">
        <v>4.291</v>
      </c>
      <c r="S18" s="38">
        <v>190.4</v>
      </c>
      <c r="T18" s="6">
        <v>1200</v>
      </c>
      <c r="U18" s="6">
        <v>7.39</v>
      </c>
      <c r="V18" s="6">
        <v>1301</v>
      </c>
      <c r="W18" s="39">
        <v>-17.35</v>
      </c>
      <c r="X18" s="6">
        <v>2359</v>
      </c>
      <c r="Y18" s="37">
        <v>0.871</v>
      </c>
    </row>
    <row r="19" spans="1:25" ht="12.75">
      <c r="A19" s="6">
        <v>2012</v>
      </c>
      <c r="B19" s="11">
        <v>41045</v>
      </c>
      <c r="C19" s="6">
        <v>24.98</v>
      </c>
      <c r="D19" s="6">
        <v>1450</v>
      </c>
      <c r="E19" s="6">
        <v>14.33</v>
      </c>
      <c r="F19" s="6">
        <v>534</v>
      </c>
      <c r="G19" s="39">
        <v>18.9</v>
      </c>
      <c r="H19" s="39">
        <v>95.3</v>
      </c>
      <c r="I19" s="6">
        <v>545</v>
      </c>
      <c r="J19" s="6">
        <v>54.77</v>
      </c>
      <c r="K19" s="6">
        <v>1443</v>
      </c>
      <c r="L19" s="39">
        <v>79.2</v>
      </c>
      <c r="M19" s="6">
        <v>0</v>
      </c>
      <c r="N19" s="41">
        <v>1.856</v>
      </c>
      <c r="O19" s="37">
        <f>5.375*3.6</f>
        <v>19.35</v>
      </c>
      <c r="P19" s="6">
        <v>1000</v>
      </c>
      <c r="Q19" s="38">
        <v>96.1</v>
      </c>
      <c r="R19" s="39">
        <v>14.7</v>
      </c>
      <c r="S19" s="38">
        <v>702</v>
      </c>
      <c r="T19" s="6">
        <v>1227</v>
      </c>
      <c r="U19" s="6">
        <v>64.84</v>
      </c>
      <c r="V19" s="6">
        <v>1329</v>
      </c>
      <c r="W19" s="39">
        <v>-20.78</v>
      </c>
      <c r="X19" s="6">
        <v>639</v>
      </c>
      <c r="Y19" s="37">
        <v>2.369</v>
      </c>
    </row>
    <row r="20" spans="1:25" ht="12.75">
      <c r="A20" s="6">
        <v>2012</v>
      </c>
      <c r="B20" s="11">
        <v>41046</v>
      </c>
      <c r="C20" s="6">
        <v>23.99</v>
      </c>
      <c r="D20" s="6">
        <v>1527</v>
      </c>
      <c r="E20" s="6">
        <v>13.96</v>
      </c>
      <c r="F20" s="6">
        <v>628</v>
      </c>
      <c r="G20" s="39">
        <v>18.14</v>
      </c>
      <c r="H20" s="39">
        <v>92.4</v>
      </c>
      <c r="I20" s="6">
        <v>607</v>
      </c>
      <c r="J20" s="39">
        <v>49.29</v>
      </c>
      <c r="K20" s="6">
        <v>1549</v>
      </c>
      <c r="L20" s="39">
        <v>75.4</v>
      </c>
      <c r="M20" s="6">
        <v>0</v>
      </c>
      <c r="N20" s="37">
        <v>2.346</v>
      </c>
      <c r="O20" s="37">
        <f>6.5*3.6</f>
        <v>23.400000000000002</v>
      </c>
      <c r="P20" s="6">
        <v>1116</v>
      </c>
      <c r="Q20" s="38">
        <v>72.5</v>
      </c>
      <c r="R20" s="6">
        <v>14.81</v>
      </c>
      <c r="S20" s="6">
        <v>612.5</v>
      </c>
      <c r="T20" s="6">
        <v>1232</v>
      </c>
      <c r="U20" s="6">
        <v>47.44</v>
      </c>
      <c r="V20" s="6">
        <v>1327</v>
      </c>
      <c r="W20" s="39">
        <v>-22.36</v>
      </c>
      <c r="X20" s="6">
        <v>645</v>
      </c>
      <c r="Y20" s="37">
        <v>2.51</v>
      </c>
    </row>
    <row r="21" spans="1:25" ht="12.75">
      <c r="A21" s="6">
        <v>2012</v>
      </c>
      <c r="B21" s="11">
        <v>41047</v>
      </c>
      <c r="C21" s="6">
        <v>24.54</v>
      </c>
      <c r="D21" s="6">
        <v>1513</v>
      </c>
      <c r="E21" s="39">
        <v>12.85</v>
      </c>
      <c r="F21" s="6">
        <v>507</v>
      </c>
      <c r="G21" s="6">
        <v>17.81</v>
      </c>
      <c r="H21" s="39">
        <v>92.7</v>
      </c>
      <c r="I21" s="6">
        <v>509</v>
      </c>
      <c r="J21" s="39">
        <v>38.6</v>
      </c>
      <c r="K21" s="6">
        <v>1522</v>
      </c>
      <c r="L21" s="39">
        <v>70.6</v>
      </c>
      <c r="M21" s="6">
        <v>0</v>
      </c>
      <c r="N21" s="37">
        <v>2.141</v>
      </c>
      <c r="O21" s="41">
        <f>6.05*3.6</f>
        <v>21.78</v>
      </c>
      <c r="P21" s="6">
        <v>1043</v>
      </c>
      <c r="Q21" s="38">
        <v>74</v>
      </c>
      <c r="R21" s="6">
        <v>16.48</v>
      </c>
      <c r="S21" s="38">
        <v>519.3</v>
      </c>
      <c r="T21" s="6">
        <v>1203</v>
      </c>
      <c r="U21" s="39">
        <v>51.79</v>
      </c>
      <c r="V21" s="6">
        <v>1322</v>
      </c>
      <c r="W21" s="6">
        <v>-24.04</v>
      </c>
      <c r="X21" s="6">
        <v>559</v>
      </c>
      <c r="Y21" s="37">
        <v>2.774</v>
      </c>
    </row>
    <row r="22" spans="1:25" ht="12.75">
      <c r="A22" s="6">
        <v>2012</v>
      </c>
      <c r="B22" s="11">
        <v>41048</v>
      </c>
      <c r="C22" s="39">
        <v>25.18</v>
      </c>
      <c r="D22" s="6">
        <v>1347</v>
      </c>
      <c r="E22" s="6">
        <v>12.06</v>
      </c>
      <c r="F22" s="6">
        <v>643</v>
      </c>
      <c r="G22" s="6">
        <v>17.99</v>
      </c>
      <c r="H22" s="39">
        <v>88.5</v>
      </c>
      <c r="I22" s="6">
        <v>653</v>
      </c>
      <c r="J22" s="39">
        <v>36.56</v>
      </c>
      <c r="K22" s="6">
        <v>1550</v>
      </c>
      <c r="L22" s="39">
        <v>67.55</v>
      </c>
      <c r="M22" s="6">
        <v>0</v>
      </c>
      <c r="N22" s="6">
        <v>1.879</v>
      </c>
      <c r="O22" s="41">
        <f>5.975*3.6</f>
        <v>21.509999999999998</v>
      </c>
      <c r="P22" s="6">
        <v>1223</v>
      </c>
      <c r="Q22" s="38">
        <v>55.48</v>
      </c>
      <c r="R22" s="39">
        <v>15.21</v>
      </c>
      <c r="S22" s="6">
        <v>584.9</v>
      </c>
      <c r="T22" s="6">
        <v>1315</v>
      </c>
      <c r="U22" s="6">
        <v>53.64</v>
      </c>
      <c r="V22" s="6">
        <v>1352</v>
      </c>
      <c r="W22" s="6">
        <v>-25.43</v>
      </c>
      <c r="X22" s="6">
        <v>644</v>
      </c>
      <c r="Y22" s="37">
        <v>2.633</v>
      </c>
    </row>
    <row r="23" spans="1:25" ht="12.75">
      <c r="A23" s="6">
        <v>2012</v>
      </c>
      <c r="B23" s="11">
        <v>41049</v>
      </c>
      <c r="C23" s="6">
        <v>25.52</v>
      </c>
      <c r="D23" s="6">
        <v>1522</v>
      </c>
      <c r="E23" s="6">
        <v>13.21</v>
      </c>
      <c r="F23" s="6">
        <v>512</v>
      </c>
      <c r="G23" s="6">
        <v>18.71</v>
      </c>
      <c r="H23" s="39">
        <v>89.9</v>
      </c>
      <c r="I23" s="6">
        <v>514</v>
      </c>
      <c r="J23" s="39">
        <v>36.29</v>
      </c>
      <c r="K23" s="6">
        <v>1550</v>
      </c>
      <c r="L23" s="39">
        <v>67.25</v>
      </c>
      <c r="M23" s="6">
        <v>0</v>
      </c>
      <c r="N23" s="37">
        <v>1.675</v>
      </c>
      <c r="O23" s="41">
        <f>5.45*3.6</f>
        <v>19.62</v>
      </c>
      <c r="P23" s="6">
        <v>915</v>
      </c>
      <c r="Q23" s="38">
        <v>58.02</v>
      </c>
      <c r="R23" s="6">
        <v>13.93</v>
      </c>
      <c r="S23" s="6">
        <v>618.6</v>
      </c>
      <c r="T23" s="6">
        <v>1256</v>
      </c>
      <c r="U23" s="6">
        <v>52.55</v>
      </c>
      <c r="V23" s="6">
        <v>1250</v>
      </c>
      <c r="W23" s="39">
        <v>-24</v>
      </c>
      <c r="X23" s="6">
        <v>318</v>
      </c>
      <c r="Y23" s="37">
        <v>2.465</v>
      </c>
    </row>
    <row r="24" spans="1:25" ht="12.75">
      <c r="A24" s="6">
        <v>2012</v>
      </c>
      <c r="B24" s="11">
        <v>41050</v>
      </c>
      <c r="C24" s="39">
        <v>25.9</v>
      </c>
      <c r="D24" s="6">
        <v>1522</v>
      </c>
      <c r="E24" s="6">
        <v>14.15</v>
      </c>
      <c r="F24" s="6">
        <v>359</v>
      </c>
      <c r="G24" s="39">
        <v>19.3</v>
      </c>
      <c r="H24" s="39">
        <v>83.8</v>
      </c>
      <c r="I24" s="6">
        <v>353</v>
      </c>
      <c r="J24" s="6">
        <v>39.52</v>
      </c>
      <c r="K24" s="6">
        <v>1419</v>
      </c>
      <c r="L24" s="39">
        <v>66.3</v>
      </c>
      <c r="M24" s="6">
        <v>0</v>
      </c>
      <c r="N24" s="6">
        <v>1.638</v>
      </c>
      <c r="O24" s="37">
        <f>5.45*3.6</f>
        <v>19.62</v>
      </c>
      <c r="P24" s="6">
        <v>1048</v>
      </c>
      <c r="Q24" s="45">
        <v>20.71</v>
      </c>
      <c r="R24" s="6">
        <v>16.31</v>
      </c>
      <c r="S24" s="38">
        <v>668</v>
      </c>
      <c r="T24" s="6">
        <v>1315</v>
      </c>
      <c r="U24" s="6">
        <v>57.66</v>
      </c>
      <c r="V24" s="6">
        <v>1357</v>
      </c>
      <c r="W24" s="6">
        <v>-21.81</v>
      </c>
      <c r="X24" s="6">
        <v>442</v>
      </c>
      <c r="Y24" s="37">
        <v>2.781</v>
      </c>
    </row>
    <row r="25" spans="1:25" ht="12.75">
      <c r="A25" s="6">
        <v>2012</v>
      </c>
      <c r="B25" s="11">
        <v>41051</v>
      </c>
      <c r="C25" s="39">
        <v>25.52</v>
      </c>
      <c r="D25" s="6">
        <v>1451</v>
      </c>
      <c r="E25" s="6">
        <v>13.29</v>
      </c>
      <c r="F25" s="6">
        <v>604</v>
      </c>
      <c r="G25" s="39">
        <v>18.62</v>
      </c>
      <c r="H25" s="39">
        <v>89.7</v>
      </c>
      <c r="I25" s="6">
        <v>628</v>
      </c>
      <c r="J25" s="6">
        <v>38.4</v>
      </c>
      <c r="K25" s="6">
        <v>1453</v>
      </c>
      <c r="L25" s="39">
        <v>70.1</v>
      </c>
      <c r="M25" s="6">
        <v>0</v>
      </c>
      <c r="N25" s="6">
        <v>1.548</v>
      </c>
      <c r="O25" s="37">
        <f>5.225*3.6</f>
        <v>18.81</v>
      </c>
      <c r="P25" s="6">
        <v>1120</v>
      </c>
      <c r="Q25" s="38">
        <v>39.83</v>
      </c>
      <c r="R25" s="39">
        <v>13.15</v>
      </c>
      <c r="S25" s="38">
        <v>603</v>
      </c>
      <c r="T25" s="6">
        <v>1233</v>
      </c>
      <c r="U25" s="6">
        <v>47.18</v>
      </c>
      <c r="V25" s="6">
        <v>1259</v>
      </c>
      <c r="W25" s="6">
        <v>-22.52</v>
      </c>
      <c r="X25" s="6">
        <v>409</v>
      </c>
      <c r="Y25" s="37">
        <v>2.325</v>
      </c>
    </row>
    <row r="26" spans="1:26" ht="12.75">
      <c r="A26" s="6">
        <v>2012</v>
      </c>
      <c r="B26" s="11">
        <v>41052</v>
      </c>
      <c r="C26" s="6">
        <v>26.24</v>
      </c>
      <c r="D26" s="6">
        <v>1705</v>
      </c>
      <c r="E26" s="6">
        <v>13.35</v>
      </c>
      <c r="F26" s="6">
        <v>600</v>
      </c>
      <c r="G26" s="39">
        <v>19.36</v>
      </c>
      <c r="H26" s="39">
        <v>91.9</v>
      </c>
      <c r="I26" s="6">
        <v>655</v>
      </c>
      <c r="J26" s="6">
        <v>41.64</v>
      </c>
      <c r="K26" s="6">
        <v>1530</v>
      </c>
      <c r="L26" s="39">
        <v>72</v>
      </c>
      <c r="M26" s="6">
        <v>0</v>
      </c>
      <c r="N26" s="6">
        <v>1.354</v>
      </c>
      <c r="O26" s="41">
        <f>5.675*3.6</f>
        <v>20.43</v>
      </c>
      <c r="P26" s="6">
        <v>1228</v>
      </c>
      <c r="Q26" s="6">
        <v>320.3</v>
      </c>
      <c r="R26" s="39">
        <v>14.47</v>
      </c>
      <c r="S26" s="38">
        <v>712</v>
      </c>
      <c r="T26" s="6">
        <v>1238</v>
      </c>
      <c r="U26" s="39">
        <v>49.02</v>
      </c>
      <c r="V26" s="6">
        <v>1245</v>
      </c>
      <c r="W26" s="6">
        <v>-22.31</v>
      </c>
      <c r="X26" s="6">
        <v>611</v>
      </c>
      <c r="Y26" s="37">
        <v>2.48</v>
      </c>
      <c r="Z26" s="14"/>
    </row>
    <row r="27" spans="1:25" ht="12.75">
      <c r="A27" s="6">
        <v>2012</v>
      </c>
      <c r="B27" s="11">
        <v>41053</v>
      </c>
      <c r="C27" s="6">
        <v>24.74</v>
      </c>
      <c r="D27" s="6">
        <v>1559</v>
      </c>
      <c r="E27" s="6">
        <v>15.67</v>
      </c>
      <c r="F27" s="6">
        <v>702</v>
      </c>
      <c r="G27" s="39">
        <v>20.19</v>
      </c>
      <c r="H27" s="39">
        <v>89.2</v>
      </c>
      <c r="I27" s="6">
        <v>726</v>
      </c>
      <c r="J27" s="6">
        <v>57.08</v>
      </c>
      <c r="K27" s="6">
        <v>1201</v>
      </c>
      <c r="L27" s="39">
        <v>75.5</v>
      </c>
      <c r="M27" s="6">
        <v>0</v>
      </c>
      <c r="N27" s="6">
        <v>1.947</v>
      </c>
      <c r="O27" s="41">
        <f>8.07*3.6</f>
        <v>29.052000000000003</v>
      </c>
      <c r="P27" s="6">
        <v>1018</v>
      </c>
      <c r="Q27" s="38">
        <v>0.187</v>
      </c>
      <c r="R27" s="6">
        <v>9.31</v>
      </c>
      <c r="S27" s="6">
        <v>621.2</v>
      </c>
      <c r="T27" s="6">
        <v>1143</v>
      </c>
      <c r="U27" s="6">
        <v>29.61</v>
      </c>
      <c r="V27" s="6">
        <v>1219</v>
      </c>
      <c r="W27" s="6">
        <v>-17.36</v>
      </c>
      <c r="X27" s="6">
        <v>321</v>
      </c>
      <c r="Y27" s="37">
        <v>1.89</v>
      </c>
    </row>
    <row r="28" spans="1:25" ht="12.75">
      <c r="A28" s="6">
        <v>2012</v>
      </c>
      <c r="B28" s="11">
        <v>41054</v>
      </c>
      <c r="C28" s="39">
        <v>24.9</v>
      </c>
      <c r="D28" s="6">
        <v>1323</v>
      </c>
      <c r="E28" s="39">
        <v>17.09</v>
      </c>
      <c r="F28" s="6">
        <v>411</v>
      </c>
      <c r="G28" s="39">
        <v>20.45</v>
      </c>
      <c r="H28" s="39">
        <v>95.4</v>
      </c>
      <c r="I28" s="6">
        <v>714</v>
      </c>
      <c r="J28" s="6">
        <v>63.41</v>
      </c>
      <c r="K28" s="6">
        <v>1350</v>
      </c>
      <c r="L28" s="39">
        <v>82.6</v>
      </c>
      <c r="M28" s="6">
        <v>0.1</v>
      </c>
      <c r="N28" s="6">
        <v>1.578</v>
      </c>
      <c r="O28" s="41">
        <f>7.25*3.6</f>
        <v>26.1</v>
      </c>
      <c r="P28" s="6">
        <v>1325</v>
      </c>
      <c r="Q28" s="38">
        <v>239.2</v>
      </c>
      <c r="R28" s="6">
        <v>9.57</v>
      </c>
      <c r="S28" s="38">
        <v>711</v>
      </c>
      <c r="T28" s="6">
        <v>1245</v>
      </c>
      <c r="U28" s="6">
        <v>30.19</v>
      </c>
      <c r="V28" s="6">
        <v>1341</v>
      </c>
      <c r="W28" s="6">
        <v>-14.04</v>
      </c>
      <c r="X28" s="6">
        <v>529</v>
      </c>
      <c r="Y28" s="37">
        <v>1.743</v>
      </c>
    </row>
    <row r="29" spans="1:25" ht="12.75">
      <c r="A29" s="6">
        <v>2012</v>
      </c>
      <c r="B29" s="11">
        <v>41055</v>
      </c>
      <c r="C29" s="39">
        <v>25.99</v>
      </c>
      <c r="D29" s="6">
        <v>1516</v>
      </c>
      <c r="E29" s="6">
        <v>16.27</v>
      </c>
      <c r="F29" s="6">
        <v>307</v>
      </c>
      <c r="G29" s="6">
        <v>20.49</v>
      </c>
      <c r="H29" s="39">
        <v>96.4</v>
      </c>
      <c r="I29" s="6">
        <v>733</v>
      </c>
      <c r="J29" s="39">
        <v>56.35</v>
      </c>
      <c r="K29" s="6">
        <v>1516</v>
      </c>
      <c r="L29" s="39">
        <v>80.5</v>
      </c>
      <c r="M29" s="6">
        <v>0.1</v>
      </c>
      <c r="N29" s="6">
        <v>0.795</v>
      </c>
      <c r="O29" s="41">
        <f>5.825*3.6</f>
        <v>20.970000000000002</v>
      </c>
      <c r="P29" s="6">
        <v>1433</v>
      </c>
      <c r="Q29" s="38">
        <v>282.3</v>
      </c>
      <c r="R29" s="6">
        <v>10.59</v>
      </c>
      <c r="S29" s="38">
        <v>745</v>
      </c>
      <c r="T29" s="6">
        <v>1208</v>
      </c>
      <c r="U29" s="6">
        <v>32.93</v>
      </c>
      <c r="V29" s="6">
        <v>1308</v>
      </c>
      <c r="W29" s="39">
        <v>-17.04</v>
      </c>
      <c r="X29" s="6">
        <v>351</v>
      </c>
      <c r="Y29" s="37">
        <v>1.912</v>
      </c>
    </row>
    <row r="30" spans="1:25" ht="12.75">
      <c r="A30" s="6">
        <v>2012</v>
      </c>
      <c r="B30" s="11">
        <v>41056</v>
      </c>
      <c r="C30" s="39">
        <v>28.59</v>
      </c>
      <c r="D30" s="6">
        <v>1523</v>
      </c>
      <c r="E30" s="6">
        <v>16.52</v>
      </c>
      <c r="F30" s="6">
        <v>628</v>
      </c>
      <c r="G30" s="6">
        <v>21.69</v>
      </c>
      <c r="H30" s="39">
        <v>93.5</v>
      </c>
      <c r="I30" s="6">
        <v>641</v>
      </c>
      <c r="J30" s="39">
        <v>44.8</v>
      </c>
      <c r="K30" s="6">
        <v>1331</v>
      </c>
      <c r="L30" s="39">
        <v>73.8</v>
      </c>
      <c r="M30" s="6">
        <v>0</v>
      </c>
      <c r="N30" s="6">
        <v>1.274</v>
      </c>
      <c r="O30" s="37">
        <f>7.4*3.6</f>
        <v>26.64</v>
      </c>
      <c r="P30" s="6">
        <v>2034</v>
      </c>
      <c r="Q30" s="38">
        <v>166.7</v>
      </c>
      <c r="R30" s="39">
        <v>14.57</v>
      </c>
      <c r="S30" s="38">
        <v>586.6</v>
      </c>
      <c r="T30" s="6">
        <v>1203</v>
      </c>
      <c r="U30" s="39">
        <v>48.9</v>
      </c>
      <c r="V30" s="6">
        <v>1259</v>
      </c>
      <c r="W30" s="39">
        <v>-16.9</v>
      </c>
      <c r="X30" s="6">
        <v>117</v>
      </c>
      <c r="Y30" s="37">
        <v>2.605</v>
      </c>
    </row>
    <row r="31" spans="1:25" ht="12.75">
      <c r="A31" s="6">
        <v>2012</v>
      </c>
      <c r="B31" s="11">
        <v>41057</v>
      </c>
      <c r="C31" s="39">
        <v>25.81</v>
      </c>
      <c r="D31" s="6">
        <v>1612</v>
      </c>
      <c r="E31" s="6">
        <v>16.74</v>
      </c>
      <c r="F31" s="6">
        <v>514</v>
      </c>
      <c r="G31" s="39">
        <v>19.93</v>
      </c>
      <c r="H31" s="39">
        <v>91.7</v>
      </c>
      <c r="I31" s="6">
        <v>704</v>
      </c>
      <c r="J31" s="6">
        <v>52.85</v>
      </c>
      <c r="K31" s="6">
        <v>1615</v>
      </c>
      <c r="L31" s="39">
        <v>79.9</v>
      </c>
      <c r="M31" s="6">
        <v>0</v>
      </c>
      <c r="N31" s="41">
        <v>1.648</v>
      </c>
      <c r="O31" s="41">
        <f>11.07*3.6</f>
        <v>39.852000000000004</v>
      </c>
      <c r="P31" s="6">
        <v>120</v>
      </c>
      <c r="Q31" s="38">
        <v>225.5</v>
      </c>
      <c r="R31" s="6">
        <v>7.57</v>
      </c>
      <c r="S31" s="6">
        <v>530.2</v>
      </c>
      <c r="T31" s="6">
        <v>1409</v>
      </c>
      <c r="U31" s="39">
        <v>32.38</v>
      </c>
      <c r="V31" s="6">
        <v>1514</v>
      </c>
      <c r="W31" s="6">
        <v>-15.56</v>
      </c>
      <c r="X31" s="6">
        <v>515</v>
      </c>
      <c r="Y31" s="37">
        <v>1.327</v>
      </c>
    </row>
    <row r="32" spans="1:25" ht="12.75">
      <c r="A32" s="6">
        <v>2012</v>
      </c>
      <c r="B32" s="11">
        <v>41058</v>
      </c>
      <c r="C32" s="6">
        <v>28.93</v>
      </c>
      <c r="D32" s="6">
        <v>1604</v>
      </c>
      <c r="E32" s="6">
        <v>14.76</v>
      </c>
      <c r="F32" s="6">
        <v>626</v>
      </c>
      <c r="G32" s="6">
        <v>21.77</v>
      </c>
      <c r="H32" s="39">
        <v>96.5</v>
      </c>
      <c r="I32" s="6">
        <v>905</v>
      </c>
      <c r="J32" s="39">
        <v>40.05</v>
      </c>
      <c r="K32" s="6">
        <v>1627</v>
      </c>
      <c r="L32" s="39">
        <v>72</v>
      </c>
      <c r="M32" s="6">
        <v>0</v>
      </c>
      <c r="N32" s="37">
        <v>0.646</v>
      </c>
      <c r="O32" s="41">
        <f>4.025*3.6</f>
        <v>14.490000000000002</v>
      </c>
      <c r="P32" s="6">
        <v>1158</v>
      </c>
      <c r="Q32" s="38">
        <v>35.42</v>
      </c>
      <c r="R32" s="6">
        <v>14.47</v>
      </c>
      <c r="S32" s="6">
        <v>514.2</v>
      </c>
      <c r="T32" s="6">
        <v>1202</v>
      </c>
      <c r="U32" s="6">
        <v>50.09</v>
      </c>
      <c r="V32" s="6">
        <v>1349</v>
      </c>
      <c r="W32" s="6">
        <v>-18.06</v>
      </c>
      <c r="X32" s="6">
        <v>534</v>
      </c>
      <c r="Y32" s="37">
        <v>2.492</v>
      </c>
    </row>
    <row r="33" spans="1:25" ht="12.75">
      <c r="A33" s="6">
        <v>2012</v>
      </c>
      <c r="B33" s="11">
        <v>41059</v>
      </c>
      <c r="C33" s="39">
        <v>29.09</v>
      </c>
      <c r="D33" s="6">
        <v>1447</v>
      </c>
      <c r="E33" s="6">
        <v>16.05</v>
      </c>
      <c r="F33" s="6">
        <v>550</v>
      </c>
      <c r="G33" s="6">
        <v>22.38</v>
      </c>
      <c r="H33" s="39">
        <v>93.6</v>
      </c>
      <c r="I33" s="6">
        <v>604</v>
      </c>
      <c r="J33" s="39">
        <v>40.25</v>
      </c>
      <c r="K33" s="6">
        <v>1630</v>
      </c>
      <c r="L33" s="39">
        <v>68.96</v>
      </c>
      <c r="M33" s="6">
        <v>0</v>
      </c>
      <c r="N33" s="37">
        <v>0.863</v>
      </c>
      <c r="O33" s="37">
        <f>4.55*3.6</f>
        <v>16.38</v>
      </c>
      <c r="P33" s="6">
        <v>1344</v>
      </c>
      <c r="Q33" s="38">
        <v>242.2</v>
      </c>
      <c r="R33" s="6">
        <v>14.17</v>
      </c>
      <c r="S33" s="38">
        <v>556.8</v>
      </c>
      <c r="T33" s="6">
        <v>1151</v>
      </c>
      <c r="U33" s="39">
        <v>45.55</v>
      </c>
      <c r="V33" s="6">
        <v>1306</v>
      </c>
      <c r="W33" s="6">
        <v>-18.59</v>
      </c>
      <c r="X33" s="6">
        <v>602</v>
      </c>
      <c r="Y33" s="6">
        <v>2.624</v>
      </c>
    </row>
    <row r="34" spans="1:25" ht="12.75">
      <c r="A34" s="6">
        <v>2012</v>
      </c>
      <c r="B34" s="11">
        <v>41060</v>
      </c>
      <c r="C34" s="39">
        <v>28.8</v>
      </c>
      <c r="D34" s="6">
        <v>1538</v>
      </c>
      <c r="E34" s="39">
        <v>15.69</v>
      </c>
      <c r="F34" s="6">
        <v>614</v>
      </c>
      <c r="G34" s="39">
        <v>22.1</v>
      </c>
      <c r="H34" s="39">
        <v>94.7</v>
      </c>
      <c r="I34" s="6">
        <v>656</v>
      </c>
      <c r="J34" s="39">
        <v>44.34</v>
      </c>
      <c r="K34" s="6">
        <v>1540</v>
      </c>
      <c r="L34" s="39">
        <v>71.5</v>
      </c>
      <c r="M34" s="6">
        <v>0</v>
      </c>
      <c r="N34" s="37">
        <v>0.458</v>
      </c>
      <c r="O34" s="41">
        <f>3.2*3.6</f>
        <v>11.520000000000001</v>
      </c>
      <c r="P34" s="6">
        <v>1512</v>
      </c>
      <c r="Q34" s="6">
        <v>41.7</v>
      </c>
      <c r="R34" s="39">
        <v>12.34</v>
      </c>
      <c r="S34" s="6">
        <v>589.2</v>
      </c>
      <c r="T34" s="6">
        <v>1237</v>
      </c>
      <c r="U34" s="6">
        <v>47.82</v>
      </c>
      <c r="V34" s="6">
        <v>1304</v>
      </c>
      <c r="W34" s="6">
        <v>-18.12</v>
      </c>
      <c r="X34" s="6">
        <v>627</v>
      </c>
      <c r="Y34" s="37">
        <v>2.162</v>
      </c>
    </row>
    <row r="35" spans="3:25" ht="12.75">
      <c r="C35" s="15">
        <f>AVERAGE(C4:C34)</f>
        <v>25.724516129032256</v>
      </c>
      <c r="E35" s="15">
        <f>AVERAGE(E4:E34)</f>
        <v>14.57516129032258</v>
      </c>
      <c r="G35" s="15">
        <f>AVERAGE(G4:G34)</f>
        <v>19.559354838709673</v>
      </c>
      <c r="H35" s="15">
        <f>AVERAGE(H4:H34)</f>
        <v>91.45806451612903</v>
      </c>
      <c r="J35" s="15">
        <f>AVERAGE(J4:J34)</f>
        <v>45.90096774193547</v>
      </c>
      <c r="L35" s="15">
        <f>AVERAGE(L4:L34)</f>
        <v>72.71967741935484</v>
      </c>
      <c r="M35" s="16">
        <f>SUM(M4:M34)</f>
        <v>29.900000000000002</v>
      </c>
      <c r="Y35" s="16">
        <f>SUM(Y4:Y34)</f>
        <v>72.24100000000001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2">
      <selection activeCell="B2" sqref="B2:Y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41061</v>
      </c>
      <c r="C4" s="39">
        <v>26</v>
      </c>
      <c r="D4" s="6">
        <v>1254</v>
      </c>
      <c r="E4" s="6">
        <v>15.95</v>
      </c>
      <c r="F4" s="6">
        <v>2359</v>
      </c>
      <c r="G4" s="6">
        <v>19.41</v>
      </c>
      <c r="H4" s="39">
        <v>93.8</v>
      </c>
      <c r="I4" s="6">
        <v>2140</v>
      </c>
      <c r="J4" s="39">
        <v>58.4</v>
      </c>
      <c r="K4" s="6">
        <v>1205</v>
      </c>
      <c r="L4" s="39">
        <v>83.2</v>
      </c>
      <c r="M4" s="6">
        <v>0</v>
      </c>
      <c r="N4" s="37">
        <v>1.327</v>
      </c>
      <c r="O4" s="41">
        <f>9.57*3.6</f>
        <v>34.452000000000005</v>
      </c>
      <c r="P4" s="6">
        <v>1331</v>
      </c>
      <c r="Q4" s="6">
        <v>184.7</v>
      </c>
      <c r="R4" s="6">
        <v>7.96</v>
      </c>
      <c r="S4" s="38">
        <v>337.3</v>
      </c>
      <c r="T4" s="6">
        <v>934</v>
      </c>
      <c r="U4" s="36">
        <v>23.03</v>
      </c>
      <c r="V4" s="6">
        <v>1300</v>
      </c>
      <c r="W4" s="6">
        <v>-17.47</v>
      </c>
      <c r="X4" s="6">
        <v>619</v>
      </c>
      <c r="Y4" s="41">
        <v>1.462</v>
      </c>
    </row>
    <row r="5" spans="1:25" ht="12.75">
      <c r="A5" s="6">
        <v>2012</v>
      </c>
      <c r="B5" s="11">
        <v>41062</v>
      </c>
      <c r="C5" s="6">
        <v>27.58</v>
      </c>
      <c r="D5" s="6">
        <v>1524</v>
      </c>
      <c r="E5" s="39">
        <v>14.39</v>
      </c>
      <c r="F5" s="6">
        <v>618</v>
      </c>
      <c r="G5" s="39">
        <v>20.34</v>
      </c>
      <c r="H5" s="39">
        <v>96.1</v>
      </c>
      <c r="I5" s="6">
        <v>636</v>
      </c>
      <c r="J5" s="39">
        <v>48.5</v>
      </c>
      <c r="K5" s="6">
        <v>1539</v>
      </c>
      <c r="L5" s="39">
        <v>77.5</v>
      </c>
      <c r="M5" s="6">
        <v>0</v>
      </c>
      <c r="N5" s="37">
        <v>1.178</v>
      </c>
      <c r="O5" s="37">
        <f>4.175*3.6</f>
        <v>15.03</v>
      </c>
      <c r="P5" s="6">
        <v>951</v>
      </c>
      <c r="Q5" s="38">
        <v>20.25</v>
      </c>
      <c r="R5" s="39">
        <v>14.1</v>
      </c>
      <c r="S5" s="38">
        <v>561.4</v>
      </c>
      <c r="T5" s="6">
        <v>1352</v>
      </c>
      <c r="U5" s="6">
        <v>43.39</v>
      </c>
      <c r="V5" s="6">
        <v>1304</v>
      </c>
      <c r="W5" s="6">
        <v>-19.48</v>
      </c>
      <c r="X5" s="6">
        <v>554</v>
      </c>
      <c r="Y5" s="37">
        <v>2.407</v>
      </c>
    </row>
    <row r="6" spans="1:25" ht="12.75">
      <c r="A6" s="6">
        <v>2012</v>
      </c>
      <c r="B6" s="11">
        <v>41063</v>
      </c>
      <c r="C6" s="39">
        <v>29.23</v>
      </c>
      <c r="D6" s="6">
        <v>1509</v>
      </c>
      <c r="E6" s="39">
        <v>15.37</v>
      </c>
      <c r="F6" s="6">
        <v>645</v>
      </c>
      <c r="G6" s="6">
        <v>21.81</v>
      </c>
      <c r="H6" s="39">
        <v>95.8</v>
      </c>
      <c r="I6" s="6">
        <v>704</v>
      </c>
      <c r="J6" s="6">
        <v>34.97</v>
      </c>
      <c r="K6" s="6">
        <v>1535</v>
      </c>
      <c r="L6" s="39">
        <v>70.1</v>
      </c>
      <c r="M6" s="6">
        <v>0</v>
      </c>
      <c r="N6" s="41">
        <v>1.038</v>
      </c>
      <c r="O6" s="41">
        <f>6.35*3.6</f>
        <v>22.86</v>
      </c>
      <c r="P6" s="6">
        <v>1348</v>
      </c>
      <c r="Q6" s="38">
        <v>297.9</v>
      </c>
      <c r="R6" s="6">
        <v>14.47</v>
      </c>
      <c r="S6" s="6">
        <v>563</v>
      </c>
      <c r="T6" s="6">
        <v>1325</v>
      </c>
      <c r="U6" s="39">
        <v>39.89</v>
      </c>
      <c r="V6" s="6">
        <v>1249</v>
      </c>
      <c r="W6" s="39">
        <v>-19.21</v>
      </c>
      <c r="X6" s="6">
        <v>644</v>
      </c>
      <c r="Y6" s="37">
        <v>2.772</v>
      </c>
    </row>
    <row r="7" spans="1:25" ht="12.75">
      <c r="A7" s="6">
        <v>2012</v>
      </c>
      <c r="B7" s="11">
        <v>41064</v>
      </c>
      <c r="C7" s="6">
        <v>30.23</v>
      </c>
      <c r="D7" s="6">
        <v>1447</v>
      </c>
      <c r="E7" s="39">
        <v>16.27</v>
      </c>
      <c r="F7" s="6">
        <v>252</v>
      </c>
      <c r="G7" s="39">
        <v>22.86</v>
      </c>
      <c r="H7" s="39">
        <v>88.2</v>
      </c>
      <c r="I7" s="6">
        <v>256</v>
      </c>
      <c r="J7" s="39">
        <v>36.09</v>
      </c>
      <c r="K7" s="6">
        <v>1456</v>
      </c>
      <c r="L7" s="39">
        <v>63.7</v>
      </c>
      <c r="M7" s="6">
        <v>0</v>
      </c>
      <c r="N7" s="6">
        <v>1.868</v>
      </c>
      <c r="O7" s="37">
        <f>9.5*3.6</f>
        <v>34.2</v>
      </c>
      <c r="P7" s="6">
        <v>1356</v>
      </c>
      <c r="Q7" s="38">
        <v>293.2</v>
      </c>
      <c r="R7" s="39">
        <v>14.01</v>
      </c>
      <c r="S7" s="38">
        <v>548.6</v>
      </c>
      <c r="T7" s="6">
        <v>1356</v>
      </c>
      <c r="U7" s="6">
        <v>36.01</v>
      </c>
      <c r="V7" s="6">
        <v>1248</v>
      </c>
      <c r="W7" s="6">
        <v>-18.99</v>
      </c>
      <c r="X7" s="6">
        <v>304</v>
      </c>
      <c r="Y7" s="37">
        <v>3.12</v>
      </c>
    </row>
    <row r="8" spans="1:25" ht="12.75">
      <c r="A8" s="6">
        <v>2012</v>
      </c>
      <c r="B8" s="11">
        <v>41065</v>
      </c>
      <c r="C8" s="6">
        <v>23.49</v>
      </c>
      <c r="D8" s="6">
        <v>1436</v>
      </c>
      <c r="E8" s="6">
        <v>17.85</v>
      </c>
      <c r="F8" s="6">
        <v>648</v>
      </c>
      <c r="G8" s="39">
        <v>20.05</v>
      </c>
      <c r="H8" s="39">
        <v>95.6</v>
      </c>
      <c r="I8" s="6">
        <v>2345</v>
      </c>
      <c r="J8" s="39">
        <v>72.1</v>
      </c>
      <c r="K8" s="6">
        <v>1543</v>
      </c>
      <c r="L8" s="39">
        <v>88</v>
      </c>
      <c r="M8" s="6">
        <v>25.1</v>
      </c>
      <c r="N8" s="37">
        <v>1.531</v>
      </c>
      <c r="O8" s="41">
        <f>9.95*3.6</f>
        <v>35.82</v>
      </c>
      <c r="P8" s="6">
        <v>810</v>
      </c>
      <c r="Q8" s="6">
        <v>207.7</v>
      </c>
      <c r="R8" s="39">
        <v>5.537</v>
      </c>
      <c r="S8" s="6">
        <v>652.5</v>
      </c>
      <c r="T8" s="6">
        <v>1333</v>
      </c>
      <c r="U8" s="39">
        <v>25.7</v>
      </c>
      <c r="V8" s="6">
        <v>1359</v>
      </c>
      <c r="W8" s="6">
        <v>-20.95</v>
      </c>
      <c r="X8" s="6">
        <v>819</v>
      </c>
      <c r="Y8" s="37">
        <v>0.946</v>
      </c>
    </row>
    <row r="9" spans="1:25" ht="12.75">
      <c r="A9" s="6">
        <v>2012</v>
      </c>
      <c r="B9" s="11">
        <v>41066</v>
      </c>
      <c r="C9" s="6">
        <v>22.26</v>
      </c>
      <c r="D9" s="6">
        <v>1242</v>
      </c>
      <c r="E9" s="39">
        <v>17.1</v>
      </c>
      <c r="F9" s="6">
        <v>2350</v>
      </c>
      <c r="G9" s="6">
        <v>18.95</v>
      </c>
      <c r="H9" s="39">
        <v>96.6</v>
      </c>
      <c r="I9" s="6">
        <v>732</v>
      </c>
      <c r="J9" s="39">
        <v>75.2</v>
      </c>
      <c r="K9" s="6">
        <v>1254</v>
      </c>
      <c r="L9" s="39">
        <v>93.1</v>
      </c>
      <c r="M9" s="6">
        <v>13.6</v>
      </c>
      <c r="N9" s="6">
        <v>0.709</v>
      </c>
      <c r="O9" s="41">
        <f>4.4*3.6</f>
        <v>15.840000000000002</v>
      </c>
      <c r="P9" s="6">
        <v>1606</v>
      </c>
      <c r="Q9" s="38">
        <v>195.7</v>
      </c>
      <c r="R9" s="36">
        <v>4.449</v>
      </c>
      <c r="S9" s="38">
        <v>526.2</v>
      </c>
      <c r="T9" s="6">
        <v>1109</v>
      </c>
      <c r="U9" s="6">
        <v>21.92</v>
      </c>
      <c r="V9" s="6">
        <v>1318</v>
      </c>
      <c r="W9" s="39">
        <v>-17.45</v>
      </c>
      <c r="X9" s="6">
        <v>2320</v>
      </c>
      <c r="Y9" s="41">
        <v>0.721</v>
      </c>
    </row>
    <row r="10" spans="1:25" ht="12.75">
      <c r="A10" s="6">
        <v>2012</v>
      </c>
      <c r="B10" s="11">
        <v>41067</v>
      </c>
      <c r="C10" s="39">
        <v>21.57</v>
      </c>
      <c r="D10" s="6">
        <v>1333</v>
      </c>
      <c r="E10" s="39">
        <v>16.86</v>
      </c>
      <c r="F10" s="6">
        <v>718</v>
      </c>
      <c r="G10" s="39">
        <v>18.52</v>
      </c>
      <c r="H10" s="39">
        <v>96.6</v>
      </c>
      <c r="I10" s="6">
        <v>731</v>
      </c>
      <c r="J10" s="39">
        <v>74.8</v>
      </c>
      <c r="K10" s="6">
        <v>1335</v>
      </c>
      <c r="L10" s="39">
        <v>91.8</v>
      </c>
      <c r="M10" s="6">
        <v>6.9</v>
      </c>
      <c r="N10" s="37">
        <v>0.845</v>
      </c>
      <c r="O10" s="37">
        <f>4.325*3.6</f>
        <v>15.57</v>
      </c>
      <c r="P10" s="6">
        <v>1049</v>
      </c>
      <c r="Q10" s="6">
        <v>1.125</v>
      </c>
      <c r="R10" s="39">
        <v>5.837</v>
      </c>
      <c r="S10" s="38">
        <v>633.1</v>
      </c>
      <c r="T10" s="6">
        <v>1251</v>
      </c>
      <c r="U10" s="6">
        <v>27.03</v>
      </c>
      <c r="V10" s="6">
        <v>1324</v>
      </c>
      <c r="W10" s="6">
        <v>-15.62</v>
      </c>
      <c r="X10" s="6">
        <v>0</v>
      </c>
      <c r="Y10" s="37">
        <v>0.955</v>
      </c>
    </row>
    <row r="11" spans="1:25" ht="12.75">
      <c r="A11" s="6">
        <v>2012</v>
      </c>
      <c r="B11" s="11">
        <v>41068</v>
      </c>
      <c r="C11" s="6">
        <v>19.26</v>
      </c>
      <c r="D11" s="6">
        <v>1317</v>
      </c>
      <c r="E11" s="39">
        <v>16.5</v>
      </c>
      <c r="F11" s="6">
        <v>0</v>
      </c>
      <c r="G11" s="6">
        <v>17.87</v>
      </c>
      <c r="H11" s="39">
        <v>96.6</v>
      </c>
      <c r="I11" s="6">
        <v>811</v>
      </c>
      <c r="J11" s="39">
        <v>87.1</v>
      </c>
      <c r="K11" s="6">
        <v>1629</v>
      </c>
      <c r="L11" s="39">
        <v>93.8</v>
      </c>
      <c r="M11" s="6">
        <v>0.9</v>
      </c>
      <c r="N11" s="37">
        <v>1.022</v>
      </c>
      <c r="O11" s="41">
        <f>4.25*3.6</f>
        <v>15.3</v>
      </c>
      <c r="P11" s="6">
        <v>2210</v>
      </c>
      <c r="Q11" s="38">
        <v>117.6</v>
      </c>
      <c r="R11" s="39">
        <v>3.198</v>
      </c>
      <c r="S11" s="6">
        <v>126.1</v>
      </c>
      <c r="T11" s="6">
        <v>1219</v>
      </c>
      <c r="U11" s="39">
        <v>10.64</v>
      </c>
      <c r="V11" s="6">
        <v>1243</v>
      </c>
      <c r="W11" s="6">
        <v>-15.19</v>
      </c>
      <c r="X11" s="6">
        <v>2131</v>
      </c>
      <c r="Y11" s="41">
        <v>0.489</v>
      </c>
    </row>
    <row r="12" spans="1:25" ht="12.75">
      <c r="A12" s="6">
        <v>2012</v>
      </c>
      <c r="B12" s="11">
        <v>41069</v>
      </c>
      <c r="C12" s="6">
        <v>23.19</v>
      </c>
      <c r="D12" s="6">
        <v>1446</v>
      </c>
      <c r="E12" s="6">
        <v>15.31</v>
      </c>
      <c r="F12" s="6">
        <v>642</v>
      </c>
      <c r="G12" s="6">
        <v>18.06</v>
      </c>
      <c r="H12" s="39">
        <v>95.9</v>
      </c>
      <c r="I12" s="6">
        <v>806</v>
      </c>
      <c r="J12" s="6">
        <v>68.43</v>
      </c>
      <c r="K12" s="6">
        <v>1507</v>
      </c>
      <c r="L12" s="39">
        <v>86.9</v>
      </c>
      <c r="M12" s="6">
        <v>0</v>
      </c>
      <c r="N12" s="41">
        <v>2.107</v>
      </c>
      <c r="O12" s="41">
        <f>4.85*3.6</f>
        <v>17.46</v>
      </c>
      <c r="P12" s="6">
        <v>1218</v>
      </c>
      <c r="Q12" s="38">
        <v>41.9</v>
      </c>
      <c r="R12" s="39">
        <v>9.88</v>
      </c>
      <c r="S12" s="38">
        <v>666</v>
      </c>
      <c r="T12" s="6">
        <v>1215</v>
      </c>
      <c r="U12" s="39">
        <v>40.56</v>
      </c>
      <c r="V12" s="6">
        <v>1406</v>
      </c>
      <c r="W12" s="39">
        <v>-17.13</v>
      </c>
      <c r="X12" s="6">
        <v>0</v>
      </c>
      <c r="Y12" s="37">
        <v>1.534</v>
      </c>
    </row>
    <row r="13" spans="1:25" ht="12.75">
      <c r="A13" s="6">
        <v>2012</v>
      </c>
      <c r="B13" s="11">
        <v>41070</v>
      </c>
      <c r="C13" s="6">
        <v>24.28</v>
      </c>
      <c r="D13" s="6">
        <v>1205</v>
      </c>
      <c r="E13" s="39">
        <v>14.5</v>
      </c>
      <c r="F13" s="6">
        <v>657</v>
      </c>
      <c r="G13" s="6">
        <v>19.24</v>
      </c>
      <c r="H13" s="39">
        <v>94.3</v>
      </c>
      <c r="I13" s="6">
        <v>702</v>
      </c>
      <c r="J13" s="39">
        <v>62.63</v>
      </c>
      <c r="K13" s="6">
        <v>1205</v>
      </c>
      <c r="L13" s="39">
        <v>84.1</v>
      </c>
      <c r="M13" s="6">
        <v>0</v>
      </c>
      <c r="N13" s="37">
        <v>1.448</v>
      </c>
      <c r="O13" s="41">
        <f>4.775*3.6</f>
        <v>17.19</v>
      </c>
      <c r="P13" s="6">
        <v>912</v>
      </c>
      <c r="Q13" s="38">
        <v>74</v>
      </c>
      <c r="R13" s="39">
        <v>8.99</v>
      </c>
      <c r="S13" s="6">
        <v>642.2</v>
      </c>
      <c r="T13" s="6">
        <v>1129</v>
      </c>
      <c r="U13" s="39">
        <v>39.63</v>
      </c>
      <c r="V13" s="6">
        <v>1212</v>
      </c>
      <c r="W13" s="39">
        <v>-19.45</v>
      </c>
      <c r="X13" s="6">
        <v>653</v>
      </c>
      <c r="Y13" s="37">
        <v>1.526</v>
      </c>
    </row>
    <row r="14" spans="1:26" ht="12.75">
      <c r="A14" s="6">
        <v>2012</v>
      </c>
      <c r="B14" s="11">
        <v>41071</v>
      </c>
      <c r="C14" s="6">
        <v>28.38</v>
      </c>
      <c r="D14" s="6">
        <v>1441</v>
      </c>
      <c r="E14" s="6">
        <v>16.52</v>
      </c>
      <c r="F14" s="6">
        <v>655</v>
      </c>
      <c r="G14" s="6">
        <v>21.53</v>
      </c>
      <c r="H14" s="39">
        <v>94.7</v>
      </c>
      <c r="I14" s="6">
        <v>715</v>
      </c>
      <c r="J14" s="39">
        <v>47.9</v>
      </c>
      <c r="K14" s="6">
        <v>1448</v>
      </c>
      <c r="L14" s="39">
        <v>76.6</v>
      </c>
      <c r="M14" s="6">
        <v>0</v>
      </c>
      <c r="N14" s="6">
        <v>1.106</v>
      </c>
      <c r="O14" s="37">
        <f>6.125*3.6</f>
        <v>22.05</v>
      </c>
      <c r="P14" s="6">
        <v>1024</v>
      </c>
      <c r="Q14" s="38">
        <v>2.156</v>
      </c>
      <c r="R14" s="39">
        <v>13.39</v>
      </c>
      <c r="S14" s="6">
        <v>576.8</v>
      </c>
      <c r="T14" s="6">
        <v>1211</v>
      </c>
      <c r="U14" s="39">
        <v>49.24</v>
      </c>
      <c r="V14" s="6">
        <v>1257</v>
      </c>
      <c r="W14" s="39">
        <v>-16.8</v>
      </c>
      <c r="X14" s="6">
        <v>637</v>
      </c>
      <c r="Y14" s="37">
        <v>2.398</v>
      </c>
      <c r="Z14" s="13"/>
    </row>
    <row r="15" spans="1:25" ht="12.75">
      <c r="A15" s="6">
        <v>2012</v>
      </c>
      <c r="B15" s="11">
        <v>41072</v>
      </c>
      <c r="C15" s="6">
        <v>28.58</v>
      </c>
      <c r="D15" s="6">
        <v>1417</v>
      </c>
      <c r="E15" s="6">
        <v>15.55</v>
      </c>
      <c r="F15" s="6">
        <v>704</v>
      </c>
      <c r="G15" s="39">
        <v>21.64</v>
      </c>
      <c r="H15" s="39">
        <v>95.1</v>
      </c>
      <c r="I15" s="6">
        <v>707</v>
      </c>
      <c r="J15" s="39">
        <v>43.22</v>
      </c>
      <c r="K15" s="6">
        <v>1409</v>
      </c>
      <c r="L15" s="39">
        <v>74.4</v>
      </c>
      <c r="M15" s="6">
        <v>0</v>
      </c>
      <c r="N15" s="41">
        <v>0.777</v>
      </c>
      <c r="O15" s="37">
        <f>4.775*3.6</f>
        <v>17.19</v>
      </c>
      <c r="P15" s="6">
        <v>1058</v>
      </c>
      <c r="Q15" s="6">
        <v>323.7</v>
      </c>
      <c r="R15" s="39">
        <v>14.3</v>
      </c>
      <c r="S15" s="6">
        <v>607.1</v>
      </c>
      <c r="T15" s="6">
        <v>1400</v>
      </c>
      <c r="U15" s="6">
        <v>54.17</v>
      </c>
      <c r="V15" s="6">
        <v>1421</v>
      </c>
      <c r="W15" s="6">
        <v>-19.33</v>
      </c>
      <c r="X15" s="6">
        <v>701</v>
      </c>
      <c r="Y15" s="37">
        <v>2.419</v>
      </c>
    </row>
    <row r="16" spans="1:25" ht="12.75">
      <c r="A16" s="6">
        <v>2012</v>
      </c>
      <c r="B16" s="11">
        <v>41073</v>
      </c>
      <c r="C16" s="6">
        <v>28.29</v>
      </c>
      <c r="D16" s="6">
        <v>1506</v>
      </c>
      <c r="E16" s="39">
        <v>16.28</v>
      </c>
      <c r="F16" s="6">
        <v>623</v>
      </c>
      <c r="G16" s="6">
        <v>21.75</v>
      </c>
      <c r="H16" s="39">
        <v>94.6</v>
      </c>
      <c r="I16" s="6">
        <v>633</v>
      </c>
      <c r="J16" s="6">
        <v>39.66</v>
      </c>
      <c r="K16" s="6">
        <v>1539</v>
      </c>
      <c r="L16" s="39">
        <v>72.2</v>
      </c>
      <c r="M16" s="6">
        <v>0</v>
      </c>
      <c r="N16" s="41">
        <v>1.223</v>
      </c>
      <c r="O16" s="41">
        <f>5.225*3.6</f>
        <v>18.81</v>
      </c>
      <c r="P16" s="6">
        <v>1246</v>
      </c>
      <c r="Q16" s="38">
        <v>27.64</v>
      </c>
      <c r="R16" s="6">
        <v>14.06</v>
      </c>
      <c r="S16" s="38">
        <v>520.6</v>
      </c>
      <c r="T16" s="6">
        <v>1247</v>
      </c>
      <c r="U16" s="6">
        <v>50.64</v>
      </c>
      <c r="V16" s="6">
        <v>1328</v>
      </c>
      <c r="W16" s="6">
        <v>-20.13</v>
      </c>
      <c r="X16" s="6">
        <v>654</v>
      </c>
      <c r="Y16" s="37">
        <v>2.441</v>
      </c>
    </row>
    <row r="17" spans="1:25" ht="12.75">
      <c r="A17" s="6">
        <v>2012</v>
      </c>
      <c r="B17" s="11">
        <v>41074</v>
      </c>
      <c r="C17" s="39">
        <v>28.43</v>
      </c>
      <c r="D17" s="6">
        <v>1627</v>
      </c>
      <c r="E17" s="6">
        <v>16.18</v>
      </c>
      <c r="F17" s="6">
        <v>712</v>
      </c>
      <c r="G17" s="6">
        <v>21.34</v>
      </c>
      <c r="H17" s="39">
        <v>96</v>
      </c>
      <c r="I17" s="6">
        <v>719</v>
      </c>
      <c r="J17" s="6">
        <v>39.33</v>
      </c>
      <c r="K17" s="6">
        <v>1611</v>
      </c>
      <c r="L17" s="39">
        <v>73.8</v>
      </c>
      <c r="M17" s="6">
        <v>0</v>
      </c>
      <c r="N17" s="41">
        <v>1.179</v>
      </c>
      <c r="O17" s="37">
        <f>4.25*3.6</f>
        <v>15.3</v>
      </c>
      <c r="P17" s="6">
        <v>1228</v>
      </c>
      <c r="Q17" s="38">
        <v>351.6</v>
      </c>
      <c r="R17" s="39">
        <v>14.05</v>
      </c>
      <c r="S17" s="6">
        <v>529.2</v>
      </c>
      <c r="T17" s="6">
        <v>1249</v>
      </c>
      <c r="U17" s="6">
        <v>47.59</v>
      </c>
      <c r="V17" s="6">
        <v>1303</v>
      </c>
      <c r="W17" s="6">
        <v>-20.48</v>
      </c>
      <c r="X17" s="6">
        <v>700</v>
      </c>
      <c r="Y17" s="37">
        <v>2.391</v>
      </c>
    </row>
    <row r="18" spans="1:25" ht="12.75">
      <c r="A18" s="6">
        <v>2012</v>
      </c>
      <c r="B18" s="11">
        <v>41075</v>
      </c>
      <c r="C18" s="39">
        <v>26.98</v>
      </c>
      <c r="D18" s="6">
        <v>1446</v>
      </c>
      <c r="E18" s="39">
        <v>15.3</v>
      </c>
      <c r="F18" s="6">
        <v>720</v>
      </c>
      <c r="G18" s="6">
        <v>20.57</v>
      </c>
      <c r="H18" s="39">
        <v>96</v>
      </c>
      <c r="I18" s="6">
        <v>657</v>
      </c>
      <c r="J18" s="6">
        <v>37.68</v>
      </c>
      <c r="K18" s="6">
        <v>1609</v>
      </c>
      <c r="L18" s="39">
        <v>70.4</v>
      </c>
      <c r="M18" s="6">
        <v>0</v>
      </c>
      <c r="N18" s="37">
        <v>0.922</v>
      </c>
      <c r="O18" s="41">
        <f>5.15*3.6</f>
        <v>18.540000000000003</v>
      </c>
      <c r="P18" s="6">
        <v>1350</v>
      </c>
      <c r="Q18" s="38">
        <v>294.4</v>
      </c>
      <c r="R18" s="6">
        <v>13.76</v>
      </c>
      <c r="S18" s="6">
        <v>535.4</v>
      </c>
      <c r="T18" s="6">
        <v>1227</v>
      </c>
      <c r="U18" s="6">
        <v>44.52</v>
      </c>
      <c r="V18" s="6">
        <v>1325</v>
      </c>
      <c r="W18" s="6">
        <v>-22.51</v>
      </c>
      <c r="X18" s="6">
        <v>653</v>
      </c>
      <c r="Y18" s="37">
        <v>2.418</v>
      </c>
    </row>
    <row r="19" spans="1:25" ht="12.75">
      <c r="A19" s="6">
        <v>2012</v>
      </c>
      <c r="B19" s="11">
        <v>41076</v>
      </c>
      <c r="C19" s="39">
        <v>26.9</v>
      </c>
      <c r="D19" s="6">
        <v>1503</v>
      </c>
      <c r="E19" s="6">
        <v>13.87</v>
      </c>
      <c r="F19" s="6">
        <v>656</v>
      </c>
      <c r="G19" s="39">
        <v>20.08</v>
      </c>
      <c r="H19" s="39">
        <v>92.8</v>
      </c>
      <c r="I19" s="6">
        <v>721</v>
      </c>
      <c r="J19" s="39">
        <v>35.5</v>
      </c>
      <c r="K19" s="6">
        <v>1432</v>
      </c>
      <c r="L19" s="39">
        <v>65.11</v>
      </c>
      <c r="M19" s="6">
        <v>0</v>
      </c>
      <c r="N19" s="37">
        <v>0.926</v>
      </c>
      <c r="O19" s="37">
        <f>5.675*3.6</f>
        <v>20.43</v>
      </c>
      <c r="P19" s="6">
        <v>1433</v>
      </c>
      <c r="Q19" s="38">
        <v>268.8</v>
      </c>
      <c r="R19" s="39">
        <v>13.86</v>
      </c>
      <c r="S19" s="38">
        <v>615.9</v>
      </c>
      <c r="T19" s="6">
        <v>1331</v>
      </c>
      <c r="U19" s="6">
        <v>45.89</v>
      </c>
      <c r="V19" s="6">
        <v>1337</v>
      </c>
      <c r="W19" s="6">
        <v>-24.35</v>
      </c>
      <c r="X19" s="6">
        <v>656</v>
      </c>
      <c r="Y19" s="41">
        <v>2.547</v>
      </c>
    </row>
    <row r="20" spans="1:25" ht="12.75">
      <c r="A20" s="6">
        <v>2012</v>
      </c>
      <c r="B20" s="11">
        <v>41077</v>
      </c>
      <c r="C20" s="39">
        <v>26.8</v>
      </c>
      <c r="D20" s="6">
        <v>1441</v>
      </c>
      <c r="E20" s="6">
        <v>13.54</v>
      </c>
      <c r="F20" s="6">
        <v>655</v>
      </c>
      <c r="G20" s="39">
        <v>20.01</v>
      </c>
      <c r="H20" s="39">
        <v>88.3</v>
      </c>
      <c r="I20" s="6">
        <v>537</v>
      </c>
      <c r="J20" s="6">
        <v>29.96</v>
      </c>
      <c r="K20" s="6">
        <v>1410</v>
      </c>
      <c r="L20" s="39">
        <v>60.28</v>
      </c>
      <c r="M20" s="6">
        <v>0</v>
      </c>
      <c r="N20" s="37">
        <v>1.158</v>
      </c>
      <c r="O20" s="41">
        <f>5.15*3.6</f>
        <v>18.540000000000003</v>
      </c>
      <c r="P20" s="6">
        <v>1222</v>
      </c>
      <c r="Q20" s="38">
        <v>34.49</v>
      </c>
      <c r="R20" s="39">
        <v>14.22</v>
      </c>
      <c r="S20" s="6">
        <v>522.7</v>
      </c>
      <c r="T20" s="6">
        <v>1241</v>
      </c>
      <c r="U20" s="6">
        <v>43.23</v>
      </c>
      <c r="V20" s="6">
        <v>1324</v>
      </c>
      <c r="W20" s="39">
        <v>-24.32</v>
      </c>
      <c r="X20" s="6">
        <v>703</v>
      </c>
      <c r="Y20" s="37">
        <v>2.647</v>
      </c>
    </row>
    <row r="21" spans="1:25" ht="12.75">
      <c r="A21" s="6">
        <v>2012</v>
      </c>
      <c r="B21" s="11">
        <v>41078</v>
      </c>
      <c r="C21" s="6">
        <v>28.37</v>
      </c>
      <c r="D21" s="6">
        <v>1422</v>
      </c>
      <c r="E21" s="6">
        <v>12.16</v>
      </c>
      <c r="F21" s="6">
        <v>657</v>
      </c>
      <c r="G21" s="6">
        <v>20.22</v>
      </c>
      <c r="H21" s="39">
        <v>91.6</v>
      </c>
      <c r="I21" s="6">
        <v>702</v>
      </c>
      <c r="J21" s="39">
        <v>35.43</v>
      </c>
      <c r="K21" s="6">
        <v>1513</v>
      </c>
      <c r="L21" s="6">
        <v>63.88</v>
      </c>
      <c r="M21" s="6">
        <v>0</v>
      </c>
      <c r="N21" s="6">
        <v>1.647</v>
      </c>
      <c r="O21" s="37">
        <f>7.4*3.6</f>
        <v>26.64</v>
      </c>
      <c r="P21" s="6">
        <v>1332</v>
      </c>
      <c r="Q21" s="6">
        <v>286.4</v>
      </c>
      <c r="R21" s="6">
        <v>13.73</v>
      </c>
      <c r="S21" s="38">
        <v>559.5</v>
      </c>
      <c r="T21" s="6">
        <v>1241</v>
      </c>
      <c r="U21" s="6">
        <v>36.45</v>
      </c>
      <c r="V21" s="6">
        <v>1359</v>
      </c>
      <c r="W21" s="6">
        <v>-24.97</v>
      </c>
      <c r="X21" s="6">
        <v>602</v>
      </c>
      <c r="Y21" s="37">
        <v>2.932</v>
      </c>
    </row>
    <row r="22" spans="1:25" ht="12.75">
      <c r="A22" s="6">
        <v>2012</v>
      </c>
      <c r="B22" s="11">
        <v>41079</v>
      </c>
      <c r="C22" s="6">
        <v>28.83</v>
      </c>
      <c r="D22" s="6">
        <v>1505</v>
      </c>
      <c r="E22" s="6">
        <v>16.85</v>
      </c>
      <c r="F22" s="6">
        <v>550</v>
      </c>
      <c r="G22" s="6">
        <v>21.24</v>
      </c>
      <c r="H22" s="39">
        <v>85.9</v>
      </c>
      <c r="I22" s="6">
        <v>2358</v>
      </c>
      <c r="J22" s="39">
        <v>39.66</v>
      </c>
      <c r="K22" s="6">
        <v>1502</v>
      </c>
      <c r="L22" s="6">
        <v>68.45</v>
      </c>
      <c r="M22" s="6">
        <v>0</v>
      </c>
      <c r="N22" s="37">
        <v>1.278</v>
      </c>
      <c r="O22" s="37">
        <f>6.725*3.6</f>
        <v>24.21</v>
      </c>
      <c r="P22" s="6">
        <v>1453</v>
      </c>
      <c r="Q22" s="38">
        <v>300.4</v>
      </c>
      <c r="R22" s="6">
        <v>9.68</v>
      </c>
      <c r="S22" s="38">
        <v>576.2</v>
      </c>
      <c r="T22" s="6">
        <v>1320</v>
      </c>
      <c r="U22" s="6">
        <v>32.64</v>
      </c>
      <c r="V22" s="6">
        <v>1344</v>
      </c>
      <c r="W22" s="6">
        <v>-16.96</v>
      </c>
      <c r="X22" s="6">
        <v>114</v>
      </c>
      <c r="Y22" s="37">
        <v>2.09</v>
      </c>
    </row>
    <row r="23" spans="1:25" ht="12.75">
      <c r="A23" s="6">
        <v>2012</v>
      </c>
      <c r="B23" s="11">
        <v>41080</v>
      </c>
      <c r="C23" s="6">
        <v>20.85</v>
      </c>
      <c r="D23" s="6">
        <v>1023</v>
      </c>
      <c r="E23" s="39">
        <v>18.14</v>
      </c>
      <c r="F23" s="6">
        <v>2238</v>
      </c>
      <c r="G23" s="39">
        <v>19.01</v>
      </c>
      <c r="H23" s="39">
        <v>96.4</v>
      </c>
      <c r="I23" s="6">
        <v>2310</v>
      </c>
      <c r="J23" s="39">
        <v>77.6</v>
      </c>
      <c r="K23" s="6">
        <v>836</v>
      </c>
      <c r="L23" s="39">
        <v>89.2</v>
      </c>
      <c r="M23" s="6">
        <v>26.5</v>
      </c>
      <c r="N23" s="41">
        <v>1.061</v>
      </c>
      <c r="O23" s="41">
        <f>6.65*3.6</f>
        <v>23.94</v>
      </c>
      <c r="P23" s="6">
        <v>1044</v>
      </c>
      <c r="Q23" s="38">
        <v>197.5</v>
      </c>
      <c r="R23" s="39">
        <v>1.22</v>
      </c>
      <c r="S23" s="6">
        <v>51.95</v>
      </c>
      <c r="T23" s="6">
        <v>1427</v>
      </c>
      <c r="U23" s="6">
        <v>3.161</v>
      </c>
      <c r="V23" s="6">
        <v>1453</v>
      </c>
      <c r="W23" s="39">
        <v>-13.9</v>
      </c>
      <c r="X23" s="6">
        <v>217</v>
      </c>
      <c r="Y23" s="37">
        <v>0.203</v>
      </c>
    </row>
    <row r="24" spans="1:25" ht="12.75">
      <c r="A24" s="6">
        <v>2012</v>
      </c>
      <c r="B24" s="11">
        <v>41081</v>
      </c>
      <c r="C24" s="39">
        <v>21.7</v>
      </c>
      <c r="D24" s="6">
        <v>1051</v>
      </c>
      <c r="E24" s="6">
        <v>16.33</v>
      </c>
      <c r="F24" s="6">
        <v>2359</v>
      </c>
      <c r="G24" s="6">
        <v>19.34</v>
      </c>
      <c r="H24" s="39">
        <v>96.5</v>
      </c>
      <c r="I24" s="6">
        <v>654</v>
      </c>
      <c r="J24" s="39">
        <v>85.3</v>
      </c>
      <c r="K24" s="6">
        <v>1145</v>
      </c>
      <c r="L24" s="39">
        <v>93.8</v>
      </c>
      <c r="M24" s="6">
        <v>31.2</v>
      </c>
      <c r="N24" s="37">
        <v>1.807</v>
      </c>
      <c r="O24" s="37">
        <f>11.82*3.6</f>
        <v>42.552</v>
      </c>
      <c r="P24" s="6">
        <v>2110</v>
      </c>
      <c r="Q24" s="38">
        <v>135.5</v>
      </c>
      <c r="R24" s="39">
        <v>3.508</v>
      </c>
      <c r="S24" s="6">
        <v>237.6</v>
      </c>
      <c r="T24" s="6">
        <v>1046</v>
      </c>
      <c r="U24" s="6">
        <v>13.15</v>
      </c>
      <c r="V24" s="6">
        <v>1102</v>
      </c>
      <c r="W24" s="6">
        <v>-39.77</v>
      </c>
      <c r="X24" s="6">
        <v>2102</v>
      </c>
      <c r="Y24" s="37">
        <v>0.577</v>
      </c>
    </row>
    <row r="25" spans="1:25" ht="12.75">
      <c r="A25" s="6">
        <v>2012</v>
      </c>
      <c r="B25" s="11">
        <v>41082</v>
      </c>
      <c r="C25" s="6">
        <v>23.23</v>
      </c>
      <c r="D25" s="6">
        <v>1413</v>
      </c>
      <c r="E25" s="6">
        <v>15.59</v>
      </c>
      <c r="F25" s="6">
        <v>2303</v>
      </c>
      <c r="G25" s="6">
        <v>18.57</v>
      </c>
      <c r="H25" s="39">
        <v>96.8</v>
      </c>
      <c r="I25" s="6">
        <v>238</v>
      </c>
      <c r="J25" s="6">
        <v>64.14</v>
      </c>
      <c r="K25" s="6">
        <v>1426</v>
      </c>
      <c r="L25" s="39">
        <v>88.2</v>
      </c>
      <c r="M25" s="38">
        <v>13</v>
      </c>
      <c r="N25" s="37">
        <v>2.703</v>
      </c>
      <c r="O25" s="41">
        <f>8*3.6</f>
        <v>28.8</v>
      </c>
      <c r="P25" s="6">
        <v>1139</v>
      </c>
      <c r="Q25" s="6">
        <v>253.8</v>
      </c>
      <c r="R25" s="6">
        <v>8.78</v>
      </c>
      <c r="S25" s="38">
        <v>809</v>
      </c>
      <c r="T25" s="6">
        <v>1144</v>
      </c>
      <c r="U25" s="6">
        <v>25.88</v>
      </c>
      <c r="V25" s="6">
        <v>1203</v>
      </c>
      <c r="W25" s="6">
        <v>-21.84</v>
      </c>
      <c r="X25" s="6">
        <v>0</v>
      </c>
      <c r="Y25" s="37">
        <v>1.529</v>
      </c>
    </row>
    <row r="26" spans="1:26" ht="12.75">
      <c r="A26" s="6">
        <v>2012</v>
      </c>
      <c r="B26" s="11">
        <v>41083</v>
      </c>
      <c r="C26" s="6">
        <v>22.37</v>
      </c>
      <c r="D26" s="6">
        <v>1428</v>
      </c>
      <c r="E26" s="6">
        <v>10.49</v>
      </c>
      <c r="F26" s="6">
        <v>610</v>
      </c>
      <c r="G26" s="39">
        <v>16.83</v>
      </c>
      <c r="H26" s="39">
        <v>96.5</v>
      </c>
      <c r="I26" s="6">
        <v>638</v>
      </c>
      <c r="J26" s="6">
        <v>48.44</v>
      </c>
      <c r="K26" s="6">
        <v>1356</v>
      </c>
      <c r="L26" s="39">
        <v>79.5</v>
      </c>
      <c r="M26" s="6">
        <v>0.1</v>
      </c>
      <c r="N26" s="41">
        <v>1.337</v>
      </c>
      <c r="O26" s="41">
        <f>5.75*3.6</f>
        <v>20.7</v>
      </c>
      <c r="P26" s="6">
        <v>1044</v>
      </c>
      <c r="Q26" s="38">
        <v>79.3</v>
      </c>
      <c r="R26" s="6">
        <v>13.98</v>
      </c>
      <c r="S26" s="38">
        <v>554</v>
      </c>
      <c r="T26" s="6">
        <v>1153</v>
      </c>
      <c r="U26" s="39">
        <v>44.72</v>
      </c>
      <c r="V26" s="6">
        <v>1357</v>
      </c>
      <c r="W26" s="39">
        <v>-28.77</v>
      </c>
      <c r="X26" s="6">
        <v>656</v>
      </c>
      <c r="Y26" s="37">
        <v>2.146</v>
      </c>
      <c r="Z26" s="14"/>
    </row>
    <row r="27" spans="1:25" ht="12.75">
      <c r="A27" s="6">
        <v>2012</v>
      </c>
      <c r="B27" s="11">
        <v>41084</v>
      </c>
      <c r="C27" s="6">
        <v>26.44</v>
      </c>
      <c r="D27" s="6">
        <v>1656</v>
      </c>
      <c r="E27" s="39">
        <v>12.45</v>
      </c>
      <c r="F27" s="6">
        <v>658</v>
      </c>
      <c r="G27" s="39">
        <v>18.92</v>
      </c>
      <c r="H27" s="39">
        <v>93.7</v>
      </c>
      <c r="I27" s="6">
        <v>701</v>
      </c>
      <c r="J27" s="39">
        <v>57.87</v>
      </c>
      <c r="K27" s="6">
        <v>1655</v>
      </c>
      <c r="L27" s="39">
        <v>79.9</v>
      </c>
      <c r="M27" s="6">
        <v>0</v>
      </c>
      <c r="N27" s="41">
        <v>1.363</v>
      </c>
      <c r="O27" s="41">
        <f>4.775*3.6</f>
        <v>17.19</v>
      </c>
      <c r="P27" s="6">
        <v>1056</v>
      </c>
      <c r="Q27" s="38">
        <v>37.96</v>
      </c>
      <c r="R27" s="39">
        <v>14.03</v>
      </c>
      <c r="S27" s="38">
        <v>552.4</v>
      </c>
      <c r="T27" s="6">
        <v>1140</v>
      </c>
      <c r="U27" s="6">
        <v>53.29</v>
      </c>
      <c r="V27" s="6">
        <v>1337</v>
      </c>
      <c r="W27" s="6">
        <v>-23.36</v>
      </c>
      <c r="X27" s="6">
        <v>310</v>
      </c>
      <c r="Y27" s="41">
        <v>2.197</v>
      </c>
    </row>
    <row r="28" spans="1:25" ht="12.75">
      <c r="A28" s="6">
        <v>2012</v>
      </c>
      <c r="B28" s="11">
        <v>41085</v>
      </c>
      <c r="C28" s="6">
        <v>26.96</v>
      </c>
      <c r="D28" s="6">
        <v>1455</v>
      </c>
      <c r="E28" s="6">
        <v>15.72</v>
      </c>
      <c r="F28" s="6">
        <v>658</v>
      </c>
      <c r="G28" s="6">
        <v>20.29</v>
      </c>
      <c r="H28" s="39">
        <v>95.2</v>
      </c>
      <c r="I28" s="6">
        <v>708</v>
      </c>
      <c r="J28" s="6">
        <v>57.08</v>
      </c>
      <c r="K28" s="6">
        <v>1533</v>
      </c>
      <c r="L28" s="39">
        <v>82</v>
      </c>
      <c r="M28" s="6">
        <v>0</v>
      </c>
      <c r="N28" s="37">
        <v>1.569</v>
      </c>
      <c r="O28" s="41">
        <f>6.2*3.6</f>
        <v>22.32</v>
      </c>
      <c r="P28" s="6">
        <v>2344</v>
      </c>
      <c r="Q28" s="38">
        <v>85.6</v>
      </c>
      <c r="R28" s="39">
        <v>13.13</v>
      </c>
      <c r="S28" s="6">
        <v>606.3</v>
      </c>
      <c r="T28" s="6">
        <v>1208</v>
      </c>
      <c r="U28" s="39">
        <v>52.85</v>
      </c>
      <c r="V28" s="6">
        <v>1217</v>
      </c>
      <c r="W28" s="6">
        <v>-16.11</v>
      </c>
      <c r="X28" s="6">
        <v>2359</v>
      </c>
      <c r="Y28" s="37">
        <v>2.168</v>
      </c>
    </row>
    <row r="29" spans="1:25" ht="12.75">
      <c r="A29" s="6">
        <v>2012</v>
      </c>
      <c r="B29" s="11">
        <v>41086</v>
      </c>
      <c r="C29" s="6">
        <v>25.18</v>
      </c>
      <c r="D29" s="6">
        <v>1506</v>
      </c>
      <c r="E29" s="39">
        <v>13.43</v>
      </c>
      <c r="F29" s="6">
        <v>710</v>
      </c>
      <c r="G29" s="6">
        <v>18.35</v>
      </c>
      <c r="H29" s="39">
        <v>93.6</v>
      </c>
      <c r="I29" s="6">
        <v>702</v>
      </c>
      <c r="J29" s="6">
        <v>40.85</v>
      </c>
      <c r="K29" s="6">
        <v>1616</v>
      </c>
      <c r="L29" s="39">
        <v>74.6</v>
      </c>
      <c r="M29" s="6">
        <v>0</v>
      </c>
      <c r="N29" s="41">
        <v>2.538</v>
      </c>
      <c r="O29" s="41">
        <f>6.725*3.6</f>
        <v>24.21</v>
      </c>
      <c r="P29" s="6">
        <v>1113</v>
      </c>
      <c r="Q29" s="38">
        <v>69.73</v>
      </c>
      <c r="R29" s="6">
        <v>14.37</v>
      </c>
      <c r="S29" s="6">
        <v>481.1</v>
      </c>
      <c r="T29" s="6">
        <v>1223</v>
      </c>
      <c r="U29" s="6">
        <v>43.16</v>
      </c>
      <c r="V29" s="6">
        <v>1338</v>
      </c>
      <c r="W29" s="6">
        <v>-21.81</v>
      </c>
      <c r="X29" s="6">
        <v>705</v>
      </c>
      <c r="Y29" s="37">
        <v>2.391</v>
      </c>
    </row>
    <row r="30" spans="1:25" ht="12.75">
      <c r="A30" s="6">
        <v>2012</v>
      </c>
      <c r="B30" s="11">
        <v>41087</v>
      </c>
      <c r="C30" s="39">
        <v>25.76</v>
      </c>
      <c r="D30" s="6">
        <v>1533</v>
      </c>
      <c r="E30" s="6">
        <v>13.36</v>
      </c>
      <c r="F30" s="6">
        <v>704</v>
      </c>
      <c r="G30" s="6">
        <v>18.69</v>
      </c>
      <c r="H30" s="39">
        <v>84.4</v>
      </c>
      <c r="I30" s="6">
        <v>2117</v>
      </c>
      <c r="J30" s="6">
        <v>38.34</v>
      </c>
      <c r="K30" s="6">
        <v>1507</v>
      </c>
      <c r="L30" s="39">
        <v>66.32</v>
      </c>
      <c r="M30" s="6">
        <v>0</v>
      </c>
      <c r="N30" s="37">
        <v>1.539</v>
      </c>
      <c r="O30" s="37">
        <f>5*3.6</f>
        <v>18</v>
      </c>
      <c r="P30" s="6">
        <v>1014</v>
      </c>
      <c r="Q30" s="39">
        <v>0.187</v>
      </c>
      <c r="R30" s="6">
        <v>14.46</v>
      </c>
      <c r="S30" s="6">
        <v>501.8</v>
      </c>
      <c r="T30" s="6">
        <v>1310</v>
      </c>
      <c r="U30" s="6">
        <v>47.21</v>
      </c>
      <c r="V30" s="6">
        <v>1328</v>
      </c>
      <c r="W30" s="6">
        <v>-22.85</v>
      </c>
      <c r="X30" s="6">
        <v>630</v>
      </c>
      <c r="Y30" s="37">
        <v>2.424</v>
      </c>
    </row>
    <row r="31" spans="1:25" ht="12.75">
      <c r="A31" s="6">
        <v>2012</v>
      </c>
      <c r="B31" s="11">
        <v>41088</v>
      </c>
      <c r="C31" s="6">
        <v>26.07</v>
      </c>
      <c r="D31" s="6">
        <v>1532</v>
      </c>
      <c r="E31" s="6">
        <v>12.87</v>
      </c>
      <c r="F31" s="6">
        <v>600</v>
      </c>
      <c r="G31" s="6">
        <v>19.23</v>
      </c>
      <c r="H31" s="39">
        <v>91.4</v>
      </c>
      <c r="I31" s="6">
        <v>605</v>
      </c>
      <c r="J31" s="39">
        <v>36.1</v>
      </c>
      <c r="K31" s="6">
        <v>1446</v>
      </c>
      <c r="L31" s="39">
        <v>67.78</v>
      </c>
      <c r="M31" s="6">
        <v>0</v>
      </c>
      <c r="N31" s="37">
        <v>1.328</v>
      </c>
      <c r="O31" s="41">
        <f>5.6*3.6</f>
        <v>20.16</v>
      </c>
      <c r="P31" s="6">
        <v>943</v>
      </c>
      <c r="Q31" s="38">
        <v>56.24</v>
      </c>
      <c r="R31" s="39">
        <v>12.54</v>
      </c>
      <c r="S31" s="6">
        <v>602.9</v>
      </c>
      <c r="T31" s="6">
        <v>1252</v>
      </c>
      <c r="U31" s="6">
        <v>37.64</v>
      </c>
      <c r="V31" s="6">
        <v>1303</v>
      </c>
      <c r="W31" s="6">
        <v>-22.68</v>
      </c>
      <c r="X31" s="6">
        <v>522</v>
      </c>
      <c r="Y31" s="37">
        <v>2.27</v>
      </c>
    </row>
    <row r="32" spans="1:25" ht="12.75">
      <c r="A32" s="6">
        <v>2012</v>
      </c>
      <c r="B32" s="11">
        <v>41089</v>
      </c>
      <c r="C32" s="6">
        <v>27.22</v>
      </c>
      <c r="D32" s="6">
        <v>1629</v>
      </c>
      <c r="E32" s="6">
        <v>13.56</v>
      </c>
      <c r="F32" s="6">
        <v>705</v>
      </c>
      <c r="G32" s="39">
        <v>19.96</v>
      </c>
      <c r="H32" s="39">
        <v>92.4</v>
      </c>
      <c r="I32" s="6">
        <v>707</v>
      </c>
      <c r="J32" s="39">
        <v>34.64</v>
      </c>
      <c r="K32" s="6">
        <v>1627</v>
      </c>
      <c r="L32" s="6">
        <v>65.81</v>
      </c>
      <c r="M32" s="6">
        <v>0</v>
      </c>
      <c r="N32" s="41">
        <v>0.89</v>
      </c>
      <c r="O32" s="37">
        <f>4.85*3.6</f>
        <v>17.46</v>
      </c>
      <c r="P32" s="6">
        <v>1109</v>
      </c>
      <c r="Q32" s="38">
        <v>7.59</v>
      </c>
      <c r="R32" s="39">
        <v>12.75</v>
      </c>
      <c r="S32" s="6">
        <v>660.8</v>
      </c>
      <c r="T32" s="6">
        <v>1302</v>
      </c>
      <c r="U32" s="6">
        <v>44.72</v>
      </c>
      <c r="V32" s="6">
        <v>1333</v>
      </c>
      <c r="W32" s="39">
        <v>-23.14</v>
      </c>
      <c r="X32" s="6">
        <v>640</v>
      </c>
      <c r="Y32" s="37">
        <v>2.27</v>
      </c>
    </row>
    <row r="33" spans="1:25" ht="12.75">
      <c r="A33" s="6">
        <v>2012</v>
      </c>
      <c r="B33" s="11">
        <v>41090</v>
      </c>
      <c r="C33" s="39">
        <v>27.28</v>
      </c>
      <c r="D33" s="6">
        <v>1502</v>
      </c>
      <c r="E33" s="6">
        <v>14.76</v>
      </c>
      <c r="F33" s="6">
        <v>720</v>
      </c>
      <c r="G33" s="6">
        <v>20.81</v>
      </c>
      <c r="H33" s="39">
        <v>87.1</v>
      </c>
      <c r="I33" s="6">
        <v>722</v>
      </c>
      <c r="J33" s="6">
        <v>34.64</v>
      </c>
      <c r="K33" s="6">
        <v>1322</v>
      </c>
      <c r="L33" s="39">
        <v>62.87</v>
      </c>
      <c r="M33" s="6">
        <v>0</v>
      </c>
      <c r="N33" s="6">
        <v>0.818</v>
      </c>
      <c r="O33" s="37">
        <f>5.45*3.6</f>
        <v>19.62</v>
      </c>
      <c r="P33" s="6">
        <v>1259</v>
      </c>
      <c r="Q33" s="38">
        <v>204</v>
      </c>
      <c r="R33" s="6">
        <v>13.08</v>
      </c>
      <c r="S33" s="6">
        <v>620.9</v>
      </c>
      <c r="T33" s="6">
        <v>1329</v>
      </c>
      <c r="U33" s="39">
        <v>48.1</v>
      </c>
      <c r="V33" s="6">
        <v>1301</v>
      </c>
      <c r="W33" s="6">
        <v>-21.46</v>
      </c>
      <c r="X33" s="6">
        <v>708</v>
      </c>
      <c r="Y33" s="41">
        <v>2.44</v>
      </c>
    </row>
    <row r="34" spans="3:25" ht="12.75">
      <c r="C34" s="42">
        <f>AVERAGE(C4:C33)</f>
        <v>25.72366666666667</v>
      </c>
      <c r="D34" s="35"/>
      <c r="E34" s="42">
        <f>AVERAGE(E4:E33)</f>
        <v>15.10166666666667</v>
      </c>
      <c r="F34" s="35"/>
      <c r="G34" s="42">
        <f>AVERAGE(G4:G33)</f>
        <v>19.849666666666668</v>
      </c>
      <c r="H34" s="42">
        <f>AVERAGE(H4:H33)</f>
        <v>93.61666666666665</v>
      </c>
      <c r="I34" s="35"/>
      <c r="J34" s="42">
        <f>AVERAGE(J4:J33)</f>
        <v>51.38533333333332</v>
      </c>
      <c r="K34" s="35"/>
      <c r="L34" s="42">
        <f>AVERAGE(L4:L33)</f>
        <v>76.91000000000001</v>
      </c>
      <c r="M34" s="43">
        <f>SUM(M4:M33)</f>
        <v>117.3</v>
      </c>
      <c r="Y34" s="43">
        <f>SUM(Y4:Y33)</f>
        <v>58.830000000000005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B35" sqref="B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41091</v>
      </c>
      <c r="C4" s="6">
        <v>28.23</v>
      </c>
      <c r="D4" s="6">
        <v>1603</v>
      </c>
      <c r="E4" s="6">
        <v>14.33</v>
      </c>
      <c r="F4" s="6">
        <v>700</v>
      </c>
      <c r="G4" s="39">
        <v>20.73</v>
      </c>
      <c r="H4" s="39">
        <v>85.8</v>
      </c>
      <c r="I4" s="6">
        <v>710</v>
      </c>
      <c r="J4" s="39">
        <v>34.25</v>
      </c>
      <c r="K4" s="6">
        <v>1426</v>
      </c>
      <c r="L4" s="6">
        <v>61.76</v>
      </c>
      <c r="M4" s="6">
        <v>0</v>
      </c>
      <c r="N4" s="37">
        <v>1.021</v>
      </c>
      <c r="O4" s="41">
        <f>5.225*3.6</f>
        <v>18.81</v>
      </c>
      <c r="P4" s="6">
        <v>1233</v>
      </c>
      <c r="Q4" s="38">
        <v>0.187</v>
      </c>
      <c r="R4" s="6">
        <v>14.33</v>
      </c>
      <c r="S4" s="6">
        <v>533.5</v>
      </c>
      <c r="T4" s="6">
        <v>1228</v>
      </c>
      <c r="U4" s="39">
        <v>46.82</v>
      </c>
      <c r="V4" s="6">
        <v>1400</v>
      </c>
      <c r="W4" s="39">
        <v>-21.6</v>
      </c>
      <c r="X4" s="6">
        <v>457</v>
      </c>
      <c r="Y4" s="37">
        <v>2.604</v>
      </c>
    </row>
    <row r="5" spans="1:25" ht="12.75">
      <c r="A5" s="6">
        <v>2012</v>
      </c>
      <c r="B5" s="11">
        <v>41092</v>
      </c>
      <c r="C5" s="6">
        <v>27.58</v>
      </c>
      <c r="D5" s="6">
        <v>1527</v>
      </c>
      <c r="E5" s="6">
        <v>14.17</v>
      </c>
      <c r="F5" s="6">
        <v>703</v>
      </c>
      <c r="G5" s="6">
        <v>20.64</v>
      </c>
      <c r="H5" s="39">
        <v>90.9</v>
      </c>
      <c r="I5" s="6">
        <v>710</v>
      </c>
      <c r="J5" s="6">
        <v>36.82</v>
      </c>
      <c r="K5" s="6">
        <v>1554</v>
      </c>
      <c r="L5" s="6">
        <v>65.24</v>
      </c>
      <c r="M5" s="6">
        <v>0</v>
      </c>
      <c r="N5" s="37">
        <v>1.071</v>
      </c>
      <c r="O5" s="37">
        <f>5.375*3.6</f>
        <v>19.35</v>
      </c>
      <c r="P5" s="6">
        <v>1135</v>
      </c>
      <c r="Q5" s="38">
        <v>334.5</v>
      </c>
      <c r="R5" s="39">
        <v>14.31</v>
      </c>
      <c r="S5" s="6">
        <v>534.7</v>
      </c>
      <c r="T5" s="6">
        <v>1211</v>
      </c>
      <c r="U5" s="6">
        <v>48.35</v>
      </c>
      <c r="V5" s="6">
        <v>1400</v>
      </c>
      <c r="W5" s="39">
        <v>-21.37</v>
      </c>
      <c r="X5" s="6">
        <v>349</v>
      </c>
      <c r="Y5" s="37">
        <v>2.564</v>
      </c>
    </row>
    <row r="6" spans="1:25" ht="12.75">
      <c r="A6" s="6">
        <v>2012</v>
      </c>
      <c r="B6" s="11">
        <v>41093</v>
      </c>
      <c r="C6" s="39">
        <v>27.14</v>
      </c>
      <c r="D6" s="6">
        <v>1508</v>
      </c>
      <c r="E6" s="39">
        <v>14.74</v>
      </c>
      <c r="F6" s="6">
        <v>648</v>
      </c>
      <c r="G6" s="39">
        <v>20.44</v>
      </c>
      <c r="H6" s="39">
        <v>87.1</v>
      </c>
      <c r="I6" s="6">
        <v>628</v>
      </c>
      <c r="J6" s="6">
        <v>29.96</v>
      </c>
      <c r="K6" s="6">
        <v>1621</v>
      </c>
      <c r="L6" s="39">
        <v>61.5</v>
      </c>
      <c r="M6" s="6">
        <v>0</v>
      </c>
      <c r="N6" s="37">
        <v>1.149</v>
      </c>
      <c r="O6" s="37">
        <f>5.3*3.6</f>
        <v>19.08</v>
      </c>
      <c r="P6" s="6">
        <v>1047</v>
      </c>
      <c r="Q6" s="38">
        <v>32.52</v>
      </c>
      <c r="R6" s="39">
        <v>14.65</v>
      </c>
      <c r="S6" s="38">
        <v>530</v>
      </c>
      <c r="T6" s="6">
        <v>1202</v>
      </c>
      <c r="U6" s="6">
        <v>45.78</v>
      </c>
      <c r="V6" s="6">
        <v>1346</v>
      </c>
      <c r="W6" s="6">
        <v>-22.22</v>
      </c>
      <c r="X6" s="6">
        <v>704</v>
      </c>
      <c r="Y6" s="37">
        <v>2.673</v>
      </c>
    </row>
    <row r="7" spans="1:25" ht="12.75">
      <c r="A7" s="6">
        <v>2012</v>
      </c>
      <c r="B7" s="11">
        <v>41094</v>
      </c>
      <c r="C7" s="6">
        <v>26.22</v>
      </c>
      <c r="D7" s="6">
        <v>1430</v>
      </c>
      <c r="E7" s="39">
        <v>15.02</v>
      </c>
      <c r="F7" s="6">
        <v>548</v>
      </c>
      <c r="G7" s="39">
        <v>20.1</v>
      </c>
      <c r="H7" s="39">
        <v>82.3</v>
      </c>
      <c r="I7" s="6">
        <v>621</v>
      </c>
      <c r="J7" s="39">
        <v>33.98</v>
      </c>
      <c r="K7" s="6">
        <v>1430</v>
      </c>
      <c r="L7" s="39">
        <v>59.7</v>
      </c>
      <c r="M7" s="6">
        <v>0</v>
      </c>
      <c r="N7" s="37">
        <v>1.861</v>
      </c>
      <c r="O7" s="41">
        <f>7.7*3.6</f>
        <v>27.720000000000002</v>
      </c>
      <c r="P7" s="6">
        <v>1144</v>
      </c>
      <c r="Q7" s="38">
        <v>354.5</v>
      </c>
      <c r="R7" s="39">
        <v>14.8</v>
      </c>
      <c r="S7" s="6">
        <v>638.6</v>
      </c>
      <c r="T7" s="6">
        <v>1346</v>
      </c>
      <c r="U7" s="6">
        <v>40.16</v>
      </c>
      <c r="V7" s="6">
        <v>1351</v>
      </c>
      <c r="W7" s="6">
        <v>-20.24</v>
      </c>
      <c r="X7" s="6">
        <v>332</v>
      </c>
      <c r="Y7" s="37">
        <v>2.879</v>
      </c>
    </row>
    <row r="8" spans="1:25" ht="12.75">
      <c r="A8" s="6">
        <v>2012</v>
      </c>
      <c r="B8" s="11">
        <v>41095</v>
      </c>
      <c r="C8" s="6">
        <v>27.48</v>
      </c>
      <c r="D8" s="6">
        <v>1507</v>
      </c>
      <c r="E8" s="39">
        <v>12.58</v>
      </c>
      <c r="F8" s="6">
        <v>649</v>
      </c>
      <c r="G8" s="6">
        <v>19.64</v>
      </c>
      <c r="H8" s="39">
        <v>87.8</v>
      </c>
      <c r="I8" s="6">
        <v>659</v>
      </c>
      <c r="J8" s="6">
        <v>35.76</v>
      </c>
      <c r="K8" s="6">
        <v>1546</v>
      </c>
      <c r="L8" s="39">
        <v>63.28</v>
      </c>
      <c r="M8" s="6">
        <v>0</v>
      </c>
      <c r="N8" s="37">
        <v>1.456</v>
      </c>
      <c r="O8" s="41">
        <f>6.2*3.6</f>
        <v>22.32</v>
      </c>
      <c r="P8" s="6">
        <v>1130</v>
      </c>
      <c r="Q8" s="38">
        <v>0.375</v>
      </c>
      <c r="R8" s="6">
        <v>14.42</v>
      </c>
      <c r="S8" s="6">
        <v>516.3</v>
      </c>
      <c r="T8" s="6">
        <v>1253</v>
      </c>
      <c r="U8" s="39">
        <v>44.13</v>
      </c>
      <c r="V8" s="6">
        <v>1359</v>
      </c>
      <c r="W8" s="6">
        <v>-23.47</v>
      </c>
      <c r="X8" s="6">
        <v>346</v>
      </c>
      <c r="Y8" s="41">
        <v>2.619</v>
      </c>
    </row>
    <row r="9" spans="1:25" ht="12.75">
      <c r="A9" s="6">
        <v>2012</v>
      </c>
      <c r="B9" s="11">
        <v>41096</v>
      </c>
      <c r="C9" s="6">
        <v>27.09</v>
      </c>
      <c r="D9" s="6">
        <v>1506</v>
      </c>
      <c r="E9" s="6">
        <v>12.89</v>
      </c>
      <c r="F9" s="6">
        <v>632</v>
      </c>
      <c r="G9" s="39">
        <v>19.93</v>
      </c>
      <c r="H9" s="39">
        <v>92.1</v>
      </c>
      <c r="I9" s="6">
        <v>655</v>
      </c>
      <c r="J9" s="6">
        <v>36.49</v>
      </c>
      <c r="K9" s="6">
        <v>1513</v>
      </c>
      <c r="L9" s="6">
        <v>64.06</v>
      </c>
      <c r="M9" s="6">
        <v>0</v>
      </c>
      <c r="N9" s="37">
        <v>1.286</v>
      </c>
      <c r="O9" s="41">
        <f>8.15*3.6</f>
        <v>29.340000000000003</v>
      </c>
      <c r="P9" s="6">
        <v>1204</v>
      </c>
      <c r="Q9" s="38">
        <v>3.093</v>
      </c>
      <c r="R9" s="6">
        <v>14.59</v>
      </c>
      <c r="S9" s="38">
        <v>540.4</v>
      </c>
      <c r="T9" s="6">
        <v>1234</v>
      </c>
      <c r="U9" s="39">
        <v>41.12</v>
      </c>
      <c r="V9" s="6">
        <v>1354</v>
      </c>
      <c r="W9" s="6">
        <v>-21.66</v>
      </c>
      <c r="X9" s="6">
        <v>715</v>
      </c>
      <c r="Y9" s="41">
        <v>2.737</v>
      </c>
    </row>
    <row r="10" spans="1:25" ht="12.75">
      <c r="A10" s="6">
        <v>2012</v>
      </c>
      <c r="B10" s="11">
        <v>41097</v>
      </c>
      <c r="C10" s="39">
        <v>26.99</v>
      </c>
      <c r="D10" s="6">
        <v>1618</v>
      </c>
      <c r="E10" s="39">
        <v>13.36</v>
      </c>
      <c r="F10" s="6">
        <v>524</v>
      </c>
      <c r="G10" s="6">
        <v>20.29</v>
      </c>
      <c r="H10" s="39">
        <v>91.3</v>
      </c>
      <c r="I10" s="6">
        <v>558</v>
      </c>
      <c r="J10" s="39">
        <v>39.72</v>
      </c>
      <c r="K10" s="6">
        <v>1409</v>
      </c>
      <c r="L10" s="39">
        <v>67.17</v>
      </c>
      <c r="M10" s="6">
        <v>0</v>
      </c>
      <c r="N10" s="37">
        <v>1.496</v>
      </c>
      <c r="O10" s="41">
        <f>7.4*3.6</f>
        <v>26.64</v>
      </c>
      <c r="P10" s="6">
        <v>2214</v>
      </c>
      <c r="Q10" s="45">
        <v>209.7</v>
      </c>
      <c r="R10" s="39">
        <v>12.74</v>
      </c>
      <c r="S10" s="6">
        <v>592.8</v>
      </c>
      <c r="T10" s="6">
        <v>1227</v>
      </c>
      <c r="U10" s="6">
        <v>41.92</v>
      </c>
      <c r="V10" s="6">
        <v>1302</v>
      </c>
      <c r="W10" s="6">
        <v>-19.71</v>
      </c>
      <c r="X10" s="6">
        <v>526</v>
      </c>
      <c r="Y10" s="37">
        <v>2.455</v>
      </c>
    </row>
    <row r="11" spans="1:25" ht="12.75">
      <c r="A11" s="6">
        <v>2012</v>
      </c>
      <c r="B11" s="11">
        <v>41098</v>
      </c>
      <c r="C11" s="39">
        <v>21.4</v>
      </c>
      <c r="D11" s="6">
        <v>1520</v>
      </c>
      <c r="E11" s="39">
        <v>13.18</v>
      </c>
      <c r="F11" s="6">
        <v>2334</v>
      </c>
      <c r="G11" s="6">
        <v>16.77</v>
      </c>
      <c r="H11" s="39">
        <v>92.6</v>
      </c>
      <c r="I11" s="6">
        <v>704</v>
      </c>
      <c r="J11" s="6">
        <v>53.98</v>
      </c>
      <c r="K11" s="6">
        <v>1521</v>
      </c>
      <c r="L11" s="39">
        <v>78.3</v>
      </c>
      <c r="M11" s="6">
        <v>0.1</v>
      </c>
      <c r="N11" s="37">
        <v>1.701</v>
      </c>
      <c r="O11" s="41">
        <f>7.4*3.6</f>
        <v>26.64</v>
      </c>
      <c r="P11" s="6">
        <v>50</v>
      </c>
      <c r="Q11" s="6">
        <v>144.2</v>
      </c>
      <c r="R11" s="39">
        <v>10.75</v>
      </c>
      <c r="S11" s="38">
        <v>696.7</v>
      </c>
      <c r="T11" s="6">
        <v>1158</v>
      </c>
      <c r="U11" s="6">
        <v>42.07</v>
      </c>
      <c r="V11" s="6">
        <v>1430</v>
      </c>
      <c r="W11" s="6">
        <v>-20.44</v>
      </c>
      <c r="X11" s="6">
        <v>2114</v>
      </c>
      <c r="Y11" s="37">
        <v>1.64</v>
      </c>
    </row>
    <row r="12" spans="1:25" ht="12.75">
      <c r="A12" s="6">
        <v>2012</v>
      </c>
      <c r="B12" s="11">
        <v>41099</v>
      </c>
      <c r="C12" s="39">
        <v>26.24</v>
      </c>
      <c r="D12" s="6">
        <v>1611</v>
      </c>
      <c r="E12" s="6">
        <v>11.37</v>
      </c>
      <c r="F12" s="6">
        <v>703</v>
      </c>
      <c r="G12" s="39">
        <v>17.68</v>
      </c>
      <c r="H12" s="39">
        <v>93.7</v>
      </c>
      <c r="I12" s="6">
        <v>706</v>
      </c>
      <c r="J12" s="6">
        <v>35.76</v>
      </c>
      <c r="K12" s="6">
        <v>1611</v>
      </c>
      <c r="L12" s="39">
        <v>70.9</v>
      </c>
      <c r="M12" s="6">
        <v>0</v>
      </c>
      <c r="N12" s="37">
        <v>2.205</v>
      </c>
      <c r="O12" s="41">
        <f>6.575*3.6</f>
        <v>23.67</v>
      </c>
      <c r="P12" s="6">
        <v>1125</v>
      </c>
      <c r="Q12" s="38">
        <v>102.4</v>
      </c>
      <c r="R12" s="39">
        <v>14.48</v>
      </c>
      <c r="S12" s="6">
        <v>461.1</v>
      </c>
      <c r="T12" s="6">
        <v>1225</v>
      </c>
      <c r="U12" s="6">
        <v>42.27</v>
      </c>
      <c r="V12" s="6">
        <v>1354</v>
      </c>
      <c r="W12" s="39">
        <v>-20.84</v>
      </c>
      <c r="X12" s="6">
        <v>457</v>
      </c>
      <c r="Y12" s="37">
        <v>2.442</v>
      </c>
    </row>
    <row r="13" spans="1:25" ht="12.75">
      <c r="A13" s="6">
        <v>2012</v>
      </c>
      <c r="B13" s="11">
        <v>41100</v>
      </c>
      <c r="C13" s="39">
        <v>26.09</v>
      </c>
      <c r="D13" s="6">
        <v>1510</v>
      </c>
      <c r="E13" s="6">
        <v>11.89</v>
      </c>
      <c r="F13" s="6">
        <v>718</v>
      </c>
      <c r="G13" s="6">
        <v>19.01</v>
      </c>
      <c r="H13" s="39">
        <v>88.2</v>
      </c>
      <c r="I13" s="6">
        <v>727</v>
      </c>
      <c r="J13" s="6">
        <v>37.28</v>
      </c>
      <c r="K13" s="6">
        <v>1559</v>
      </c>
      <c r="L13" s="39">
        <v>64.12</v>
      </c>
      <c r="M13" s="6">
        <v>0</v>
      </c>
      <c r="N13" s="41">
        <v>1.493</v>
      </c>
      <c r="O13" s="41">
        <f>5.3*3.6</f>
        <v>19.08</v>
      </c>
      <c r="P13" s="6">
        <v>1041</v>
      </c>
      <c r="Q13" s="38">
        <v>354.7</v>
      </c>
      <c r="R13" s="6">
        <v>14.69</v>
      </c>
      <c r="S13" s="6">
        <v>538.3</v>
      </c>
      <c r="T13" s="6">
        <v>1229</v>
      </c>
      <c r="U13" s="6">
        <v>45.49</v>
      </c>
      <c r="V13" s="6">
        <v>1330</v>
      </c>
      <c r="W13" s="6">
        <v>-21.88</v>
      </c>
      <c r="X13" s="6">
        <v>715</v>
      </c>
      <c r="Y13" s="37">
        <v>2.556</v>
      </c>
    </row>
    <row r="14" spans="1:26" ht="12.75">
      <c r="A14" s="6">
        <v>2012</v>
      </c>
      <c r="B14" s="11">
        <v>41101</v>
      </c>
      <c r="C14" s="6">
        <v>26.59</v>
      </c>
      <c r="D14" s="6">
        <v>1523</v>
      </c>
      <c r="E14" s="6">
        <v>13.18</v>
      </c>
      <c r="F14" s="6">
        <v>719</v>
      </c>
      <c r="G14" s="6">
        <v>19.99</v>
      </c>
      <c r="H14" s="39">
        <v>87.6</v>
      </c>
      <c r="I14" s="6">
        <v>721</v>
      </c>
      <c r="J14" s="39">
        <v>36.95</v>
      </c>
      <c r="K14" s="6">
        <v>1529</v>
      </c>
      <c r="L14" s="39">
        <v>62.23</v>
      </c>
      <c r="M14" s="6">
        <v>0</v>
      </c>
      <c r="N14" s="37">
        <v>0.981</v>
      </c>
      <c r="O14" s="37">
        <f>5.375*3.6</f>
        <v>19.35</v>
      </c>
      <c r="P14" s="6">
        <v>1321</v>
      </c>
      <c r="Q14" s="6">
        <v>354.5</v>
      </c>
      <c r="R14" s="6">
        <v>14.11</v>
      </c>
      <c r="S14" s="38">
        <v>559.2</v>
      </c>
      <c r="T14" s="6">
        <v>1238</v>
      </c>
      <c r="U14" s="39">
        <v>45.72</v>
      </c>
      <c r="V14" s="6">
        <v>1347</v>
      </c>
      <c r="W14" s="6">
        <v>-20.75</v>
      </c>
      <c r="X14" s="6">
        <v>613</v>
      </c>
      <c r="Y14" s="37">
        <v>2.567</v>
      </c>
      <c r="Z14" s="13"/>
    </row>
    <row r="15" spans="1:25" ht="12.75">
      <c r="A15" s="6">
        <v>2012</v>
      </c>
      <c r="B15" s="11">
        <v>41102</v>
      </c>
      <c r="C15" s="6">
        <v>26.54</v>
      </c>
      <c r="D15" s="6">
        <v>1123</v>
      </c>
      <c r="E15" s="6">
        <v>14.91</v>
      </c>
      <c r="F15" s="6">
        <v>133</v>
      </c>
      <c r="G15" s="39">
        <v>19</v>
      </c>
      <c r="H15" s="39">
        <v>96.5</v>
      </c>
      <c r="I15" s="6">
        <v>2236</v>
      </c>
      <c r="J15" s="6">
        <v>42.96</v>
      </c>
      <c r="K15" s="6">
        <v>1124</v>
      </c>
      <c r="L15" s="39">
        <v>78.5</v>
      </c>
      <c r="M15" s="6">
        <v>5.8</v>
      </c>
      <c r="N15" s="37">
        <v>1.575</v>
      </c>
      <c r="O15" s="37">
        <f>10.25*3.6</f>
        <v>36.9</v>
      </c>
      <c r="P15" s="6">
        <v>1430</v>
      </c>
      <c r="Q15" s="38">
        <v>192.6</v>
      </c>
      <c r="R15" s="6">
        <v>7.44</v>
      </c>
      <c r="S15" s="38">
        <v>607</v>
      </c>
      <c r="T15" s="6">
        <v>1057</v>
      </c>
      <c r="U15" s="6">
        <v>26.08</v>
      </c>
      <c r="V15" s="6">
        <v>1159</v>
      </c>
      <c r="W15" s="6">
        <v>-18.29</v>
      </c>
      <c r="X15" s="6">
        <v>216</v>
      </c>
      <c r="Y15" s="37">
        <v>1.642</v>
      </c>
    </row>
    <row r="16" spans="1:25" ht="12.75">
      <c r="A16" s="6">
        <v>2012</v>
      </c>
      <c r="B16" s="11">
        <v>41103</v>
      </c>
      <c r="C16" s="39">
        <v>21.1</v>
      </c>
      <c r="D16" s="6">
        <v>1551</v>
      </c>
      <c r="E16" s="39">
        <v>10.46</v>
      </c>
      <c r="F16" s="6">
        <v>652</v>
      </c>
      <c r="G16" s="6">
        <v>15.68</v>
      </c>
      <c r="H16" s="39">
        <v>95.2</v>
      </c>
      <c r="I16" s="6">
        <v>0</v>
      </c>
      <c r="J16" s="39">
        <v>26.86</v>
      </c>
      <c r="K16" s="6">
        <v>1619</v>
      </c>
      <c r="L16" s="39">
        <v>62.92</v>
      </c>
      <c r="M16" s="6">
        <v>0</v>
      </c>
      <c r="N16" s="37">
        <v>1.35</v>
      </c>
      <c r="O16" s="37">
        <f>4.775*3.6</f>
        <v>17.19</v>
      </c>
      <c r="P16" s="6">
        <v>1245</v>
      </c>
      <c r="Q16" s="38">
        <v>196.6</v>
      </c>
      <c r="R16" s="6">
        <v>15.99</v>
      </c>
      <c r="S16" s="6">
        <v>542.1</v>
      </c>
      <c r="T16" s="6">
        <v>1236</v>
      </c>
      <c r="U16" s="39">
        <v>37.96</v>
      </c>
      <c r="V16" s="6">
        <v>1341</v>
      </c>
      <c r="W16" s="6">
        <v>-30.27</v>
      </c>
      <c r="X16" s="6">
        <v>2356</v>
      </c>
      <c r="Y16" s="37">
        <v>2.563</v>
      </c>
    </row>
    <row r="17" spans="1:25" ht="12.75">
      <c r="A17" s="6">
        <v>2012</v>
      </c>
      <c r="B17" s="11">
        <v>41104</v>
      </c>
      <c r="C17" s="6">
        <v>23.46</v>
      </c>
      <c r="D17" s="6">
        <v>1446</v>
      </c>
      <c r="E17" s="39">
        <v>6.995</v>
      </c>
      <c r="F17" s="6">
        <v>555</v>
      </c>
      <c r="G17" s="6">
        <v>14.58</v>
      </c>
      <c r="H17" s="39">
        <v>89.8</v>
      </c>
      <c r="I17" s="6">
        <v>746</v>
      </c>
      <c r="J17" s="39">
        <v>25.67</v>
      </c>
      <c r="K17" s="6">
        <v>1444</v>
      </c>
      <c r="L17" s="39">
        <v>58.92</v>
      </c>
      <c r="M17" s="6">
        <v>0</v>
      </c>
      <c r="N17" s="37">
        <v>1.06</v>
      </c>
      <c r="O17" s="37">
        <f>4.55*3.6</f>
        <v>16.38</v>
      </c>
      <c r="P17" s="6">
        <v>1626</v>
      </c>
      <c r="Q17" s="6">
        <v>130.5</v>
      </c>
      <c r="R17" s="6">
        <v>15.81</v>
      </c>
      <c r="S17" s="38">
        <v>521.5</v>
      </c>
      <c r="T17" s="6">
        <v>1154</v>
      </c>
      <c r="U17" s="6">
        <v>46.06</v>
      </c>
      <c r="V17" s="6">
        <v>1327</v>
      </c>
      <c r="W17" s="39">
        <v>-32.02</v>
      </c>
      <c r="X17" s="6">
        <v>547</v>
      </c>
      <c r="Y17" s="37">
        <v>2.713</v>
      </c>
    </row>
    <row r="18" spans="1:25" ht="12.75">
      <c r="A18" s="6">
        <v>2012</v>
      </c>
      <c r="B18" s="11">
        <v>41105</v>
      </c>
      <c r="C18" s="6">
        <v>25.78</v>
      </c>
      <c r="D18" s="6">
        <v>1508</v>
      </c>
      <c r="E18" s="6">
        <v>9.48</v>
      </c>
      <c r="F18" s="6">
        <v>516</v>
      </c>
      <c r="G18" s="39">
        <v>17.03</v>
      </c>
      <c r="H18" s="39">
        <v>80.6</v>
      </c>
      <c r="I18" s="6">
        <v>450</v>
      </c>
      <c r="J18" s="6">
        <v>33.06</v>
      </c>
      <c r="K18" s="6">
        <v>59.14</v>
      </c>
      <c r="L18" s="39">
        <v>59.14</v>
      </c>
      <c r="M18" s="6">
        <v>0</v>
      </c>
      <c r="N18" s="37">
        <v>1.991</v>
      </c>
      <c r="O18" s="37">
        <f>5.15*3.6</f>
        <v>18.540000000000003</v>
      </c>
      <c r="P18" s="6">
        <v>941</v>
      </c>
      <c r="Q18" s="38">
        <v>89</v>
      </c>
      <c r="R18" s="6">
        <v>14.95</v>
      </c>
      <c r="S18" s="6">
        <v>494.4</v>
      </c>
      <c r="T18" s="6">
        <v>1249</v>
      </c>
      <c r="U18" s="6">
        <v>49.99</v>
      </c>
      <c r="V18" s="6">
        <v>1344</v>
      </c>
      <c r="W18" s="39">
        <v>-27.1</v>
      </c>
      <c r="X18" s="6">
        <v>217</v>
      </c>
      <c r="Y18" s="37">
        <v>2.633</v>
      </c>
    </row>
    <row r="19" spans="1:25" ht="12.75">
      <c r="A19" s="6">
        <v>2012</v>
      </c>
      <c r="B19" s="11">
        <v>41106</v>
      </c>
      <c r="C19" s="6">
        <v>23.15</v>
      </c>
      <c r="D19" s="6">
        <v>1234</v>
      </c>
      <c r="E19" s="6">
        <v>13.01</v>
      </c>
      <c r="F19" s="6">
        <v>541</v>
      </c>
      <c r="G19" s="6">
        <v>17.29</v>
      </c>
      <c r="H19" s="39">
        <v>92</v>
      </c>
      <c r="I19" s="6">
        <v>2352</v>
      </c>
      <c r="J19" s="6">
        <v>53.13</v>
      </c>
      <c r="K19" s="6">
        <v>1234</v>
      </c>
      <c r="L19" s="39">
        <v>75.9</v>
      </c>
      <c r="M19" s="6">
        <v>0.1</v>
      </c>
      <c r="N19" s="37">
        <v>3.215</v>
      </c>
      <c r="O19" s="37">
        <f>6.95*3.6</f>
        <v>25.02</v>
      </c>
      <c r="P19" s="6">
        <v>937</v>
      </c>
      <c r="Q19" s="38">
        <v>81.1</v>
      </c>
      <c r="R19" s="6">
        <v>9.08</v>
      </c>
      <c r="S19" s="38">
        <v>604.1</v>
      </c>
      <c r="T19" s="6">
        <v>1211</v>
      </c>
      <c r="U19" s="39">
        <v>34</v>
      </c>
      <c r="V19" s="6">
        <v>1247</v>
      </c>
      <c r="W19" s="6">
        <v>-18.06</v>
      </c>
      <c r="X19" s="6">
        <v>551</v>
      </c>
      <c r="Y19" s="37">
        <v>1.674</v>
      </c>
    </row>
    <row r="20" spans="1:25" ht="12.75">
      <c r="A20" s="6">
        <v>2012</v>
      </c>
      <c r="B20" s="11">
        <v>41107</v>
      </c>
      <c r="C20" s="6">
        <v>24.61</v>
      </c>
      <c r="D20" s="6">
        <v>1250</v>
      </c>
      <c r="E20" s="6">
        <v>13.27</v>
      </c>
      <c r="F20" s="6">
        <v>435</v>
      </c>
      <c r="G20" s="6">
        <v>17.07</v>
      </c>
      <c r="H20" s="39">
        <v>95.3</v>
      </c>
      <c r="I20" s="6">
        <v>539</v>
      </c>
      <c r="J20" s="6">
        <v>54.44</v>
      </c>
      <c r="K20" s="6">
        <v>1252</v>
      </c>
      <c r="L20" s="39">
        <v>85</v>
      </c>
      <c r="M20" s="6">
        <v>26.6</v>
      </c>
      <c r="N20" s="37">
        <v>2.703</v>
      </c>
      <c r="O20" s="41">
        <f>14.6*3.6</f>
        <v>52.56</v>
      </c>
      <c r="P20" s="6">
        <v>1411</v>
      </c>
      <c r="Q20" s="38">
        <v>229.2</v>
      </c>
      <c r="R20" s="6">
        <v>10.33</v>
      </c>
      <c r="S20" s="38">
        <v>764</v>
      </c>
      <c r="T20" s="6">
        <v>1248</v>
      </c>
      <c r="U20" s="39">
        <v>31.08</v>
      </c>
      <c r="V20" s="6">
        <v>1257</v>
      </c>
      <c r="W20" s="39">
        <v>-94.7</v>
      </c>
      <c r="X20" s="6">
        <v>1417</v>
      </c>
      <c r="Y20" s="37">
        <v>1.72</v>
      </c>
    </row>
    <row r="21" spans="1:25" ht="12.75">
      <c r="A21" s="6">
        <v>2012</v>
      </c>
      <c r="B21" s="11">
        <v>41108</v>
      </c>
      <c r="C21" s="6">
        <v>18.74</v>
      </c>
      <c r="D21" s="6">
        <v>1504</v>
      </c>
      <c r="E21" s="6">
        <v>9.45</v>
      </c>
      <c r="F21" s="6">
        <v>2342</v>
      </c>
      <c r="G21" s="39">
        <v>13.7</v>
      </c>
      <c r="H21" s="39">
        <v>96</v>
      </c>
      <c r="I21" s="6">
        <v>727</v>
      </c>
      <c r="J21" s="39">
        <v>37.69</v>
      </c>
      <c r="K21" s="6">
        <v>1553</v>
      </c>
      <c r="L21" s="39">
        <v>73.9</v>
      </c>
      <c r="M21" s="6">
        <v>0</v>
      </c>
      <c r="N21" s="6">
        <v>1.913</v>
      </c>
      <c r="O21" s="37">
        <f>6.275*3.6</f>
        <v>22.590000000000003</v>
      </c>
      <c r="P21" s="6">
        <v>1116</v>
      </c>
      <c r="Q21" s="38">
        <v>212.4</v>
      </c>
      <c r="R21" s="6">
        <v>14.21</v>
      </c>
      <c r="S21" s="6">
        <v>652.5</v>
      </c>
      <c r="T21" s="6">
        <v>1256</v>
      </c>
      <c r="U21" s="39">
        <v>33</v>
      </c>
      <c r="V21" s="6">
        <v>1306</v>
      </c>
      <c r="W21" s="39">
        <v>-30.98</v>
      </c>
      <c r="X21" s="6">
        <v>2359</v>
      </c>
      <c r="Y21" s="37">
        <v>2.169</v>
      </c>
    </row>
    <row r="22" spans="1:25" ht="12.75">
      <c r="A22" s="6">
        <v>2012</v>
      </c>
      <c r="B22" s="11">
        <v>41109</v>
      </c>
      <c r="C22" s="39">
        <v>20.59</v>
      </c>
      <c r="D22" s="6">
        <v>1534</v>
      </c>
      <c r="E22" s="6">
        <v>5.95</v>
      </c>
      <c r="F22" s="6">
        <v>705</v>
      </c>
      <c r="G22" s="6">
        <v>13.08</v>
      </c>
      <c r="H22" s="39">
        <v>94.8</v>
      </c>
      <c r="I22" s="6">
        <v>634</v>
      </c>
      <c r="J22" s="39">
        <v>35.3</v>
      </c>
      <c r="K22" s="6">
        <v>1509</v>
      </c>
      <c r="L22" s="39">
        <v>69.64</v>
      </c>
      <c r="M22" s="6">
        <v>0</v>
      </c>
      <c r="N22" s="37">
        <v>0.886</v>
      </c>
      <c r="O22" s="41">
        <f>5.6*3.6</f>
        <v>20.16</v>
      </c>
      <c r="P22" s="6">
        <v>1114</v>
      </c>
      <c r="Q22" s="38">
        <v>49.58</v>
      </c>
      <c r="R22" s="6">
        <v>16.19</v>
      </c>
      <c r="S22" s="38">
        <v>535</v>
      </c>
      <c r="T22" s="6">
        <v>1239</v>
      </c>
      <c r="U22" s="39">
        <v>48.95</v>
      </c>
      <c r="V22" s="6">
        <v>1354</v>
      </c>
      <c r="W22" s="39">
        <v>-32.9</v>
      </c>
      <c r="X22" s="6">
        <v>659</v>
      </c>
      <c r="Y22" s="37">
        <v>2.34</v>
      </c>
    </row>
    <row r="23" spans="1:25" ht="12.75">
      <c r="A23" s="6">
        <v>2012</v>
      </c>
      <c r="B23" s="11">
        <v>41110</v>
      </c>
      <c r="C23" s="6">
        <v>25.05</v>
      </c>
      <c r="D23" s="6">
        <v>1524</v>
      </c>
      <c r="E23" s="39">
        <v>8.37</v>
      </c>
      <c r="F23" s="6">
        <v>631</v>
      </c>
      <c r="G23" s="6">
        <v>15.91</v>
      </c>
      <c r="H23" s="39">
        <v>91.6</v>
      </c>
      <c r="I23" s="6">
        <v>644</v>
      </c>
      <c r="J23" s="6">
        <v>17.68</v>
      </c>
      <c r="K23" s="6">
        <v>1541</v>
      </c>
      <c r="L23" s="6">
        <v>58.5</v>
      </c>
      <c r="M23" s="6">
        <v>0</v>
      </c>
      <c r="N23" s="37">
        <v>1.195</v>
      </c>
      <c r="O23" s="41">
        <f>4.7*3.6</f>
        <v>16.92</v>
      </c>
      <c r="P23" s="6">
        <v>1553</v>
      </c>
      <c r="Q23" s="38">
        <v>281.1</v>
      </c>
      <c r="R23" s="6">
        <v>16.49</v>
      </c>
      <c r="S23" s="38">
        <v>569</v>
      </c>
      <c r="T23" s="6">
        <v>1312</v>
      </c>
      <c r="U23" s="6">
        <v>54.41</v>
      </c>
      <c r="V23" s="6">
        <v>1317</v>
      </c>
      <c r="W23" s="6">
        <v>-29.68</v>
      </c>
      <c r="X23" s="6">
        <v>512</v>
      </c>
      <c r="Y23" s="37">
        <v>2.847</v>
      </c>
    </row>
    <row r="24" spans="1:25" ht="12.75">
      <c r="A24" s="6">
        <v>2012</v>
      </c>
      <c r="B24" s="11">
        <v>41111</v>
      </c>
      <c r="C24" s="39">
        <v>28.74</v>
      </c>
      <c r="D24" s="6">
        <v>1604</v>
      </c>
      <c r="E24" s="39">
        <v>8.24</v>
      </c>
      <c r="F24" s="6">
        <v>702</v>
      </c>
      <c r="G24" s="39">
        <v>18.35</v>
      </c>
      <c r="H24" s="39">
        <v>86.9</v>
      </c>
      <c r="I24" s="6">
        <v>705</v>
      </c>
      <c r="J24" s="6">
        <v>23.03</v>
      </c>
      <c r="K24" s="6">
        <v>1438</v>
      </c>
      <c r="L24" s="39">
        <v>52.71</v>
      </c>
      <c r="M24" s="6">
        <v>0</v>
      </c>
      <c r="N24" s="37">
        <v>0.668</v>
      </c>
      <c r="O24" s="37">
        <f>3.575*3.6</f>
        <v>12.870000000000001</v>
      </c>
      <c r="P24" s="6">
        <v>1130</v>
      </c>
      <c r="Q24" s="38">
        <v>3.843</v>
      </c>
      <c r="R24" s="39">
        <v>15.68</v>
      </c>
      <c r="S24" s="6">
        <v>566.9</v>
      </c>
      <c r="T24" s="6">
        <v>1215</v>
      </c>
      <c r="U24" s="39">
        <v>59.4</v>
      </c>
      <c r="V24" s="6">
        <v>1320</v>
      </c>
      <c r="W24" s="6">
        <v>-27.19</v>
      </c>
      <c r="X24" s="6">
        <v>349</v>
      </c>
      <c r="Y24" s="37">
        <v>2.758</v>
      </c>
    </row>
    <row r="25" spans="1:25" ht="12.75">
      <c r="A25" s="6">
        <v>2012</v>
      </c>
      <c r="B25" s="11">
        <v>41112</v>
      </c>
      <c r="C25" s="39">
        <v>30.23</v>
      </c>
      <c r="D25" s="6">
        <v>1517</v>
      </c>
      <c r="E25" s="39">
        <v>12.76</v>
      </c>
      <c r="F25" s="6">
        <v>715</v>
      </c>
      <c r="G25" s="6">
        <v>21.57</v>
      </c>
      <c r="H25" s="39">
        <v>81.9</v>
      </c>
      <c r="I25" s="6">
        <v>716</v>
      </c>
      <c r="J25" s="6">
        <v>28.84</v>
      </c>
      <c r="K25" s="6">
        <v>1553</v>
      </c>
      <c r="L25" s="6">
        <v>54.03</v>
      </c>
      <c r="M25" s="6">
        <v>0</v>
      </c>
      <c r="N25" s="37">
        <v>1.361</v>
      </c>
      <c r="O25" s="41">
        <f>5.9*3.6</f>
        <v>21.240000000000002</v>
      </c>
      <c r="P25" s="6">
        <v>1043</v>
      </c>
      <c r="Q25" s="38">
        <v>4.686</v>
      </c>
      <c r="R25" s="6">
        <v>14.63</v>
      </c>
      <c r="S25" s="6">
        <v>562.1</v>
      </c>
      <c r="T25" s="6">
        <v>1205</v>
      </c>
      <c r="U25" s="6">
        <v>56.68</v>
      </c>
      <c r="V25" s="6">
        <v>1322</v>
      </c>
      <c r="W25" s="6">
        <v>-18.86</v>
      </c>
      <c r="X25" s="6">
        <v>713</v>
      </c>
      <c r="Y25" s="37">
        <v>2.984</v>
      </c>
    </row>
    <row r="26" spans="1:26" ht="12.75">
      <c r="A26" s="6">
        <v>2012</v>
      </c>
      <c r="B26" s="11">
        <v>41113</v>
      </c>
      <c r="C26" s="6">
        <v>30.21</v>
      </c>
      <c r="D26" s="6">
        <v>1457</v>
      </c>
      <c r="E26" s="39">
        <v>15.97</v>
      </c>
      <c r="F26" s="6">
        <v>717</v>
      </c>
      <c r="G26" s="39">
        <v>23.14</v>
      </c>
      <c r="H26" s="39">
        <v>81.2</v>
      </c>
      <c r="I26" s="6">
        <v>717</v>
      </c>
      <c r="J26" s="6">
        <v>28.84</v>
      </c>
      <c r="K26" s="6">
        <v>1520</v>
      </c>
      <c r="L26" s="39">
        <v>52.17</v>
      </c>
      <c r="M26" s="40">
        <v>0</v>
      </c>
      <c r="N26" s="41">
        <v>0.99</v>
      </c>
      <c r="O26" s="41">
        <f>5.3*3.6</f>
        <v>19.08</v>
      </c>
      <c r="P26" s="6">
        <v>952</v>
      </c>
      <c r="Q26" s="38">
        <v>353.7</v>
      </c>
      <c r="R26" s="6">
        <v>15.06</v>
      </c>
      <c r="S26" s="38">
        <v>574.9</v>
      </c>
      <c r="T26" s="6">
        <v>1233</v>
      </c>
      <c r="U26" s="39">
        <v>56.92</v>
      </c>
      <c r="V26" s="6">
        <v>1322</v>
      </c>
      <c r="W26" s="6">
        <v>-17.89</v>
      </c>
      <c r="X26" s="6">
        <v>2352</v>
      </c>
      <c r="Y26" s="37">
        <v>3.042</v>
      </c>
      <c r="Z26" s="14"/>
    </row>
    <row r="27" spans="1:25" ht="12.75">
      <c r="A27" s="6">
        <v>2012</v>
      </c>
      <c r="B27" s="11">
        <v>41114</v>
      </c>
      <c r="C27" s="39">
        <v>29.7</v>
      </c>
      <c r="D27" s="6">
        <v>1458</v>
      </c>
      <c r="E27" s="6">
        <v>17.28</v>
      </c>
      <c r="F27" s="6">
        <v>50</v>
      </c>
      <c r="G27" s="39">
        <v>22.91</v>
      </c>
      <c r="H27" s="39">
        <v>76.9</v>
      </c>
      <c r="I27" s="6">
        <v>614</v>
      </c>
      <c r="J27" s="39">
        <v>24.68</v>
      </c>
      <c r="K27" s="6">
        <v>1542</v>
      </c>
      <c r="L27" s="39">
        <v>51.66</v>
      </c>
      <c r="M27" s="6">
        <v>0</v>
      </c>
      <c r="N27" s="37">
        <v>1.152</v>
      </c>
      <c r="O27" s="41">
        <f>5.825*3.6</f>
        <v>20.970000000000002</v>
      </c>
      <c r="P27" s="6">
        <v>1249</v>
      </c>
      <c r="Q27" s="38">
        <v>354.6</v>
      </c>
      <c r="R27" s="39">
        <v>13.06</v>
      </c>
      <c r="S27" s="38">
        <v>553</v>
      </c>
      <c r="T27" s="6">
        <v>1210</v>
      </c>
      <c r="U27" s="6">
        <v>50.71</v>
      </c>
      <c r="V27" s="6">
        <v>1323</v>
      </c>
      <c r="W27" s="6">
        <v>-18.26</v>
      </c>
      <c r="X27" s="6">
        <v>149</v>
      </c>
      <c r="Y27" s="37">
        <v>2.861</v>
      </c>
    </row>
    <row r="28" spans="1:25" ht="12.75">
      <c r="A28" s="6">
        <v>2012</v>
      </c>
      <c r="B28" s="11">
        <v>41115</v>
      </c>
      <c r="C28" s="6">
        <v>29.68</v>
      </c>
      <c r="D28" s="6">
        <v>1531</v>
      </c>
      <c r="E28" s="39">
        <v>16.88</v>
      </c>
      <c r="F28" s="6">
        <v>437</v>
      </c>
      <c r="G28" s="6">
        <v>22.95</v>
      </c>
      <c r="H28" s="39">
        <v>70.8</v>
      </c>
      <c r="I28" s="6">
        <v>437</v>
      </c>
      <c r="J28" s="39">
        <v>22.76</v>
      </c>
      <c r="K28" s="6">
        <v>1606</v>
      </c>
      <c r="L28" s="39">
        <v>44.82</v>
      </c>
      <c r="M28" s="40">
        <v>0</v>
      </c>
      <c r="N28" s="37">
        <v>1.369</v>
      </c>
      <c r="O28" s="41">
        <f>6.575*3.6</f>
        <v>23.67</v>
      </c>
      <c r="P28" s="6">
        <v>1224</v>
      </c>
      <c r="Q28" s="38">
        <v>298.2</v>
      </c>
      <c r="R28" s="36">
        <v>15.42</v>
      </c>
      <c r="S28" s="6">
        <v>572.3</v>
      </c>
      <c r="T28" s="6">
        <v>1239</v>
      </c>
      <c r="U28" s="39">
        <v>45.13</v>
      </c>
      <c r="V28" s="6">
        <v>1321</v>
      </c>
      <c r="W28" s="6">
        <v>-19.58</v>
      </c>
      <c r="X28" s="6">
        <v>606</v>
      </c>
      <c r="Y28" s="41">
        <v>3.36</v>
      </c>
    </row>
    <row r="29" spans="1:25" ht="12.75">
      <c r="A29" s="6">
        <v>2012</v>
      </c>
      <c r="B29" s="11">
        <v>41116</v>
      </c>
      <c r="C29" s="6">
        <v>29.68</v>
      </c>
      <c r="D29" s="6">
        <v>1540</v>
      </c>
      <c r="E29" s="39">
        <v>13.73</v>
      </c>
      <c r="F29" s="6">
        <v>606</v>
      </c>
      <c r="G29" s="39">
        <v>21.71</v>
      </c>
      <c r="H29" s="39">
        <v>76.7</v>
      </c>
      <c r="I29" s="6">
        <v>608</v>
      </c>
      <c r="J29" s="6">
        <v>23.36</v>
      </c>
      <c r="K29" s="6">
        <v>1419</v>
      </c>
      <c r="L29" s="39">
        <v>48.81</v>
      </c>
      <c r="M29" s="6">
        <v>0</v>
      </c>
      <c r="N29" s="37">
        <v>1.12</v>
      </c>
      <c r="O29" s="37">
        <f>6.725*3.6</f>
        <v>24.21</v>
      </c>
      <c r="P29" s="6">
        <v>1131</v>
      </c>
      <c r="Q29" s="38">
        <v>1.874</v>
      </c>
      <c r="R29" s="39">
        <v>15.42</v>
      </c>
      <c r="S29" s="38">
        <v>573</v>
      </c>
      <c r="T29" s="6">
        <v>1249</v>
      </c>
      <c r="U29" s="6">
        <v>44.27</v>
      </c>
      <c r="V29" s="6">
        <v>1328</v>
      </c>
      <c r="W29" s="39">
        <v>-22.4</v>
      </c>
      <c r="X29" s="6">
        <v>648</v>
      </c>
      <c r="Y29" s="37">
        <v>3.259</v>
      </c>
    </row>
    <row r="30" spans="1:25" ht="12.75">
      <c r="A30" s="6">
        <v>2012</v>
      </c>
      <c r="B30" s="11">
        <v>41117</v>
      </c>
      <c r="C30" s="39">
        <v>30.64</v>
      </c>
      <c r="D30" s="6">
        <v>1619</v>
      </c>
      <c r="E30" s="6">
        <v>13.93</v>
      </c>
      <c r="F30" s="6">
        <v>642</v>
      </c>
      <c r="G30" s="6">
        <v>22.05</v>
      </c>
      <c r="H30" s="39">
        <v>77.1</v>
      </c>
      <c r="I30" s="6">
        <v>414</v>
      </c>
      <c r="J30" s="6">
        <v>24.22</v>
      </c>
      <c r="K30" s="6">
        <v>1524</v>
      </c>
      <c r="L30" s="39">
        <v>49.56</v>
      </c>
      <c r="M30" s="6">
        <v>0</v>
      </c>
      <c r="N30" s="37">
        <v>0.997</v>
      </c>
      <c r="O30" s="41">
        <f>5.6*3.6</f>
        <v>20.16</v>
      </c>
      <c r="P30" s="6">
        <v>1051</v>
      </c>
      <c r="Q30" s="38">
        <v>353</v>
      </c>
      <c r="R30" s="36">
        <v>15.7</v>
      </c>
      <c r="S30" s="38">
        <v>585.4</v>
      </c>
      <c r="T30" s="6">
        <v>1222</v>
      </c>
      <c r="U30" s="6">
        <v>46.24</v>
      </c>
      <c r="V30" s="6">
        <v>1348</v>
      </c>
      <c r="W30" s="39">
        <v>-22.51</v>
      </c>
      <c r="X30" s="6">
        <v>653</v>
      </c>
      <c r="Y30" s="37">
        <v>3.171</v>
      </c>
    </row>
    <row r="31" spans="1:25" ht="12.75">
      <c r="A31" s="6">
        <v>2012</v>
      </c>
      <c r="B31" s="11">
        <v>41118</v>
      </c>
      <c r="C31" s="6">
        <v>29.97</v>
      </c>
      <c r="D31" s="6">
        <v>1448</v>
      </c>
      <c r="E31" s="39">
        <v>15.02</v>
      </c>
      <c r="F31" s="6">
        <v>435</v>
      </c>
      <c r="G31" s="39">
        <v>22.07</v>
      </c>
      <c r="H31" s="39">
        <v>78.9</v>
      </c>
      <c r="I31" s="6">
        <v>436</v>
      </c>
      <c r="J31" s="6">
        <v>21.31</v>
      </c>
      <c r="K31" s="6">
        <v>1454</v>
      </c>
      <c r="L31" s="39">
        <v>50.32</v>
      </c>
      <c r="M31" s="6">
        <v>0</v>
      </c>
      <c r="N31" s="37">
        <v>1.417</v>
      </c>
      <c r="O31" s="41">
        <f>6.875*3.6</f>
        <v>24.75</v>
      </c>
      <c r="P31" s="6">
        <v>1325</v>
      </c>
      <c r="Q31" s="38">
        <v>0</v>
      </c>
      <c r="R31" s="39">
        <v>15.62</v>
      </c>
      <c r="S31" s="38">
        <v>556.9</v>
      </c>
      <c r="T31" s="6">
        <v>1220</v>
      </c>
      <c r="U31" s="6">
        <v>44.73</v>
      </c>
      <c r="V31" s="6">
        <v>1330</v>
      </c>
      <c r="W31" s="39">
        <v>-21.28</v>
      </c>
      <c r="X31" s="6">
        <v>604</v>
      </c>
      <c r="Y31" s="37">
        <v>3.358</v>
      </c>
    </row>
    <row r="32" spans="1:25" ht="12.75">
      <c r="A32" s="6">
        <v>2012</v>
      </c>
      <c r="B32" s="11">
        <v>41119</v>
      </c>
      <c r="C32" s="39">
        <v>29.55</v>
      </c>
      <c r="D32" s="6">
        <v>1515</v>
      </c>
      <c r="E32" s="39">
        <v>13.45</v>
      </c>
      <c r="F32" s="6">
        <v>623</v>
      </c>
      <c r="G32" s="39">
        <v>21.71</v>
      </c>
      <c r="H32" s="39">
        <v>76</v>
      </c>
      <c r="I32" s="6">
        <v>623</v>
      </c>
      <c r="J32" s="6">
        <v>21.64</v>
      </c>
      <c r="K32" s="6">
        <v>1517</v>
      </c>
      <c r="L32" s="39">
        <v>46.93</v>
      </c>
      <c r="M32" s="6">
        <v>0</v>
      </c>
      <c r="N32" s="37">
        <v>1.313</v>
      </c>
      <c r="O32" s="41">
        <f>6.725*3.6</f>
        <v>24.21</v>
      </c>
      <c r="P32" s="6">
        <v>1229</v>
      </c>
      <c r="Q32" s="38">
        <v>328.8</v>
      </c>
      <c r="R32" s="39">
        <v>16</v>
      </c>
      <c r="S32" s="6">
        <v>573.4</v>
      </c>
      <c r="T32" s="6">
        <v>1250</v>
      </c>
      <c r="U32" s="6">
        <v>43.39</v>
      </c>
      <c r="V32" s="6">
        <v>1319</v>
      </c>
      <c r="W32" s="39">
        <v>-22.95</v>
      </c>
      <c r="X32" s="6">
        <v>706</v>
      </c>
      <c r="Y32" s="37">
        <v>3.439</v>
      </c>
    </row>
    <row r="33" spans="1:25" ht="12.75">
      <c r="A33" s="6">
        <v>2012</v>
      </c>
      <c r="B33" s="11">
        <v>41120</v>
      </c>
      <c r="C33" s="39">
        <v>29.53</v>
      </c>
      <c r="D33" s="6">
        <v>1502</v>
      </c>
      <c r="E33" s="6">
        <v>14.16</v>
      </c>
      <c r="F33" s="6">
        <v>711</v>
      </c>
      <c r="G33" s="6">
        <v>21.27</v>
      </c>
      <c r="H33" s="39">
        <v>78.9</v>
      </c>
      <c r="I33" s="6">
        <v>2358</v>
      </c>
      <c r="J33" s="39">
        <v>26.26</v>
      </c>
      <c r="K33" s="6">
        <v>1311</v>
      </c>
      <c r="L33" s="6">
        <v>52.72</v>
      </c>
      <c r="M33" s="6">
        <v>0</v>
      </c>
      <c r="N33" s="37">
        <v>1.919</v>
      </c>
      <c r="O33" s="41">
        <f>5.975*3.6</f>
        <v>21.509999999999998</v>
      </c>
      <c r="P33" s="6">
        <v>1441</v>
      </c>
      <c r="Q33" s="38">
        <v>90.6</v>
      </c>
      <c r="R33" s="39">
        <v>15.06</v>
      </c>
      <c r="S33" s="38">
        <v>550.1</v>
      </c>
      <c r="T33" s="6">
        <v>1300</v>
      </c>
      <c r="U33" s="39">
        <v>44.07</v>
      </c>
      <c r="V33" s="6">
        <v>1229</v>
      </c>
      <c r="W33" s="39">
        <v>-21.37</v>
      </c>
      <c r="X33" s="6">
        <v>351</v>
      </c>
      <c r="Y33" s="37">
        <v>3.325</v>
      </c>
    </row>
    <row r="34" spans="1:25" ht="12.75">
      <c r="A34" s="6">
        <v>2012</v>
      </c>
      <c r="B34" s="11">
        <v>41121</v>
      </c>
      <c r="C34" s="6">
        <v>26.2</v>
      </c>
      <c r="D34" s="6">
        <v>1547</v>
      </c>
      <c r="E34" s="6">
        <v>14.38</v>
      </c>
      <c r="F34" s="6">
        <v>628</v>
      </c>
      <c r="G34" s="39">
        <v>19.33</v>
      </c>
      <c r="H34" s="39">
        <v>88.1</v>
      </c>
      <c r="I34" s="6">
        <v>630</v>
      </c>
      <c r="J34" s="6">
        <v>36.36</v>
      </c>
      <c r="K34" s="6">
        <v>1547</v>
      </c>
      <c r="L34" s="6">
        <v>66.09</v>
      </c>
      <c r="M34" s="6">
        <v>0</v>
      </c>
      <c r="N34" s="37">
        <v>2.701</v>
      </c>
      <c r="O34" s="41">
        <f>7.25*3.6</f>
        <v>26.1</v>
      </c>
      <c r="P34" s="6">
        <v>1344</v>
      </c>
      <c r="Q34" s="38">
        <v>21.83</v>
      </c>
      <c r="R34" s="39">
        <v>14.41</v>
      </c>
      <c r="S34" s="6">
        <v>519.5</v>
      </c>
      <c r="T34" s="6">
        <v>1302</v>
      </c>
      <c r="U34" s="6">
        <v>39.93</v>
      </c>
      <c r="V34" s="6">
        <v>1347</v>
      </c>
      <c r="W34" s="39">
        <v>-19.18</v>
      </c>
      <c r="X34" s="6">
        <v>2359</v>
      </c>
      <c r="Y34" s="41">
        <v>2.855</v>
      </c>
    </row>
    <row r="35" spans="3:25" ht="12.75">
      <c r="C35" s="42">
        <f>AVERAGE(C4:C34)</f>
        <v>26.58709677419355</v>
      </c>
      <c r="D35" s="35"/>
      <c r="E35" s="42">
        <f>AVERAGE(E4:E34)</f>
        <v>12.722741935483873</v>
      </c>
      <c r="F35" s="35"/>
      <c r="G35" s="42">
        <f>AVERAGE(G4:G34)</f>
        <v>19.21354838709678</v>
      </c>
      <c r="H35" s="42">
        <f>AVERAGE(H4:H34)</f>
        <v>86.6</v>
      </c>
      <c r="I35" s="35"/>
      <c r="J35" s="42">
        <f>AVERAGE(J4:J34)</f>
        <v>32.872258064516124</v>
      </c>
      <c r="K35" s="35"/>
      <c r="L35" s="42">
        <f>AVERAGE(L4:L34)</f>
        <v>61.62903225806452</v>
      </c>
      <c r="M35" s="43">
        <f>SUM(M4:M34)</f>
        <v>32.6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3">
        <f>SUM(Y4:Y34)</f>
        <v>82.44900000000001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M28" sqref="M28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1">
        <v>39448</v>
      </c>
      <c r="B1" s="61"/>
      <c r="C1" s="8">
        <v>1</v>
      </c>
      <c r="E1">
        <v>3.6</v>
      </c>
    </row>
    <row r="2" spans="1:25" ht="33.75">
      <c r="A2" s="62" t="s">
        <v>12</v>
      </c>
      <c r="B2" s="62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3"/>
      <c r="B3" s="63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2012</v>
      </c>
      <c r="B4" s="11">
        <v>41122</v>
      </c>
      <c r="C4" s="6">
        <v>26.51</v>
      </c>
      <c r="D4" s="6">
        <v>1559</v>
      </c>
      <c r="E4" s="39">
        <v>13.2</v>
      </c>
      <c r="F4" s="6">
        <v>621</v>
      </c>
      <c r="G4" s="39">
        <v>19.25</v>
      </c>
      <c r="H4" s="39">
        <v>85.4</v>
      </c>
      <c r="I4" s="6">
        <v>621</v>
      </c>
      <c r="J4" s="6">
        <v>35.37</v>
      </c>
      <c r="K4" s="6">
        <v>1612</v>
      </c>
      <c r="L4" s="6">
        <v>61.62</v>
      </c>
      <c r="M4" s="6">
        <v>0</v>
      </c>
      <c r="N4" s="6">
        <v>2.249</v>
      </c>
      <c r="O4" s="37">
        <f>7.47*3.6</f>
        <v>26.892</v>
      </c>
      <c r="P4" s="6">
        <v>1153</v>
      </c>
      <c r="Q4" s="45">
        <v>39.64</v>
      </c>
      <c r="R4" s="6">
        <v>15.98</v>
      </c>
      <c r="S4" s="38">
        <v>665.3</v>
      </c>
      <c r="T4" s="6">
        <v>1238</v>
      </c>
      <c r="U4" s="39">
        <v>42.62</v>
      </c>
      <c r="V4" s="6">
        <v>1356</v>
      </c>
      <c r="W4" s="6">
        <v>-20.88</v>
      </c>
      <c r="X4" s="6">
        <v>327</v>
      </c>
      <c r="Y4" s="37">
        <v>3.036</v>
      </c>
    </row>
    <row r="5" spans="1:25" ht="12.75">
      <c r="A5" s="6">
        <v>2012</v>
      </c>
      <c r="B5" s="11">
        <v>41123</v>
      </c>
      <c r="C5" s="6">
        <v>27.39</v>
      </c>
      <c r="D5" s="6">
        <v>1528</v>
      </c>
      <c r="E5" s="39">
        <v>12.8</v>
      </c>
      <c r="F5" s="6">
        <v>618</v>
      </c>
      <c r="G5" s="39">
        <v>20.3</v>
      </c>
      <c r="H5" s="39">
        <v>85.3</v>
      </c>
      <c r="I5" s="6">
        <v>619</v>
      </c>
      <c r="J5" s="6">
        <v>34.77</v>
      </c>
      <c r="K5" s="6">
        <v>1509</v>
      </c>
      <c r="L5" s="39">
        <v>54.54</v>
      </c>
      <c r="M5" s="6">
        <v>0</v>
      </c>
      <c r="N5" s="37">
        <v>2.102</v>
      </c>
      <c r="O5" s="37">
        <f>7.4*3.6</f>
        <v>26.64</v>
      </c>
      <c r="P5" s="6">
        <v>1314</v>
      </c>
      <c r="Q5" s="6">
        <v>7.59</v>
      </c>
      <c r="R5" s="39">
        <v>15.99</v>
      </c>
      <c r="S5" s="38">
        <v>707</v>
      </c>
      <c r="T5" s="6">
        <v>1221</v>
      </c>
      <c r="U5" s="6">
        <v>45.28</v>
      </c>
      <c r="V5" s="6">
        <v>1319</v>
      </c>
      <c r="W5" s="6">
        <v>-21.55</v>
      </c>
      <c r="X5" s="6">
        <v>451</v>
      </c>
      <c r="Y5" s="37">
        <v>3.138</v>
      </c>
    </row>
    <row r="6" spans="1:25" ht="12.75">
      <c r="A6" s="6">
        <v>2012</v>
      </c>
      <c r="B6" s="11">
        <v>41124</v>
      </c>
      <c r="C6" s="39">
        <v>27.56</v>
      </c>
      <c r="D6" s="6">
        <v>1609</v>
      </c>
      <c r="E6" s="6">
        <v>13.46</v>
      </c>
      <c r="F6" s="6">
        <v>609</v>
      </c>
      <c r="G6" s="39">
        <v>20.62</v>
      </c>
      <c r="H6" s="39">
        <v>82.9</v>
      </c>
      <c r="I6" s="6">
        <v>539</v>
      </c>
      <c r="J6" s="39">
        <v>31.34</v>
      </c>
      <c r="K6" s="6">
        <v>1456</v>
      </c>
      <c r="L6" s="39">
        <v>56.27</v>
      </c>
      <c r="M6" s="6">
        <v>0</v>
      </c>
      <c r="N6" s="41">
        <v>1.524</v>
      </c>
      <c r="O6" s="41">
        <f>7.02*3.6</f>
        <v>25.272</v>
      </c>
      <c r="P6" s="6">
        <v>1137</v>
      </c>
      <c r="Q6" s="38">
        <v>55.19</v>
      </c>
      <c r="R6" s="39">
        <v>16.51</v>
      </c>
      <c r="S6" s="6">
        <v>581.8</v>
      </c>
      <c r="T6" s="6">
        <v>1153</v>
      </c>
      <c r="U6" s="39">
        <v>45.32</v>
      </c>
      <c r="V6" s="6">
        <v>1321</v>
      </c>
      <c r="W6" s="39">
        <v>-22.02</v>
      </c>
      <c r="X6" s="6">
        <v>701</v>
      </c>
      <c r="Y6" s="41">
        <v>3.267</v>
      </c>
    </row>
    <row r="7" spans="1:25" ht="12.75">
      <c r="A7" s="6">
        <v>2012</v>
      </c>
      <c r="B7" s="11">
        <v>41125</v>
      </c>
      <c r="C7" s="6">
        <v>28.25</v>
      </c>
      <c r="D7" s="6">
        <v>1523</v>
      </c>
      <c r="E7" s="6">
        <v>13.35</v>
      </c>
      <c r="F7" s="6">
        <v>628</v>
      </c>
      <c r="G7" s="39">
        <v>21.11</v>
      </c>
      <c r="H7" s="39">
        <v>87.8</v>
      </c>
      <c r="I7" s="6">
        <v>644</v>
      </c>
      <c r="J7" s="39">
        <v>29.76</v>
      </c>
      <c r="K7" s="6">
        <v>1621</v>
      </c>
      <c r="L7" s="6">
        <v>55.78</v>
      </c>
      <c r="M7" s="6">
        <v>0</v>
      </c>
      <c r="N7" s="37">
        <v>0.975</v>
      </c>
      <c r="O7" s="41">
        <f>5.45*3.6</f>
        <v>19.62</v>
      </c>
      <c r="P7" s="6">
        <v>1113</v>
      </c>
      <c r="Q7" s="38">
        <v>5.341</v>
      </c>
      <c r="R7" s="6">
        <v>16.58</v>
      </c>
      <c r="S7" s="6">
        <v>605.6</v>
      </c>
      <c r="T7" s="6">
        <v>1326</v>
      </c>
      <c r="U7" s="39">
        <v>49.99</v>
      </c>
      <c r="V7" s="6">
        <v>1331</v>
      </c>
      <c r="W7" s="6">
        <v>-21.43</v>
      </c>
      <c r="X7" s="6">
        <v>655</v>
      </c>
      <c r="Y7" s="37">
        <v>3.128</v>
      </c>
    </row>
    <row r="8" spans="1:25" ht="12.75">
      <c r="A8" s="6">
        <v>2012</v>
      </c>
      <c r="B8" s="11">
        <v>41126</v>
      </c>
      <c r="C8" s="39">
        <v>28.24</v>
      </c>
      <c r="D8" s="6">
        <v>1425</v>
      </c>
      <c r="E8" s="39">
        <v>14.26</v>
      </c>
      <c r="F8" s="6">
        <v>708</v>
      </c>
      <c r="G8" s="39">
        <v>21.72</v>
      </c>
      <c r="H8" s="39">
        <v>81</v>
      </c>
      <c r="I8" s="6">
        <v>732</v>
      </c>
      <c r="J8" s="39">
        <v>31.01</v>
      </c>
      <c r="K8" s="6">
        <v>1405</v>
      </c>
      <c r="L8" s="39">
        <v>54.39</v>
      </c>
      <c r="M8" s="6">
        <v>0</v>
      </c>
      <c r="N8" s="37">
        <v>1.458</v>
      </c>
      <c r="O8" s="37">
        <f>7.92*3.6</f>
        <v>28.512</v>
      </c>
      <c r="P8" s="6">
        <v>1341</v>
      </c>
      <c r="Q8" s="38">
        <v>137.9</v>
      </c>
      <c r="R8" s="39">
        <v>15.35</v>
      </c>
      <c r="S8" s="38">
        <v>562.1</v>
      </c>
      <c r="T8" s="6">
        <v>1230</v>
      </c>
      <c r="U8" s="39">
        <v>43.14</v>
      </c>
      <c r="V8" s="6">
        <v>1305</v>
      </c>
      <c r="W8" s="39">
        <v>-20.33</v>
      </c>
      <c r="X8" s="6">
        <v>708</v>
      </c>
      <c r="Y8" s="37">
        <v>3.356</v>
      </c>
    </row>
    <row r="9" spans="1:25" ht="12.75">
      <c r="A9" s="6">
        <v>2012</v>
      </c>
      <c r="B9" s="11">
        <v>41127</v>
      </c>
      <c r="C9" s="6">
        <v>27.32</v>
      </c>
      <c r="D9" s="6">
        <v>1503</v>
      </c>
      <c r="E9" s="6">
        <v>15.18</v>
      </c>
      <c r="F9" s="6">
        <v>658</v>
      </c>
      <c r="G9" s="6">
        <v>20.37</v>
      </c>
      <c r="H9" s="39">
        <v>89.6</v>
      </c>
      <c r="I9" s="6">
        <v>702</v>
      </c>
      <c r="J9" s="6">
        <v>29.83</v>
      </c>
      <c r="K9" s="6">
        <v>1507</v>
      </c>
      <c r="L9" s="39">
        <v>62.26</v>
      </c>
      <c r="M9" s="6">
        <v>0</v>
      </c>
      <c r="N9" s="37">
        <v>2.386</v>
      </c>
      <c r="O9" s="41">
        <f>5.75*3.6</f>
        <v>20.7</v>
      </c>
      <c r="P9" s="6">
        <v>1426</v>
      </c>
      <c r="Q9" s="38">
        <v>107.3</v>
      </c>
      <c r="R9" s="39">
        <v>15.96</v>
      </c>
      <c r="S9" s="6">
        <v>556.9</v>
      </c>
      <c r="T9" s="6">
        <v>1250</v>
      </c>
      <c r="U9" s="6">
        <v>46.21</v>
      </c>
      <c r="V9" s="6">
        <v>1338</v>
      </c>
      <c r="W9" s="39">
        <v>-18.62</v>
      </c>
      <c r="X9" s="6">
        <v>2359</v>
      </c>
      <c r="Y9" s="37">
        <v>3.046</v>
      </c>
    </row>
    <row r="10" spans="1:25" ht="12.75">
      <c r="A10" s="6">
        <v>2012</v>
      </c>
      <c r="B10" s="11">
        <v>41128</v>
      </c>
      <c r="C10" s="6">
        <v>28.83</v>
      </c>
      <c r="D10" s="6">
        <v>1645</v>
      </c>
      <c r="E10" s="6">
        <v>12.84</v>
      </c>
      <c r="F10" s="6">
        <v>653</v>
      </c>
      <c r="G10" s="6">
        <v>20.16</v>
      </c>
      <c r="H10" s="39">
        <v>77</v>
      </c>
      <c r="I10" s="6">
        <v>440</v>
      </c>
      <c r="J10" s="39">
        <v>25.8</v>
      </c>
      <c r="K10" s="6">
        <v>1641</v>
      </c>
      <c r="L10" s="39">
        <v>53.95</v>
      </c>
      <c r="M10" s="6">
        <v>0</v>
      </c>
      <c r="N10" s="37">
        <v>1.906</v>
      </c>
      <c r="O10" s="41">
        <f>5.525*3.6</f>
        <v>19.89</v>
      </c>
      <c r="P10" s="6">
        <v>944</v>
      </c>
      <c r="Q10" s="38">
        <v>67.39</v>
      </c>
      <c r="R10" s="6">
        <v>16.09</v>
      </c>
      <c r="S10" s="6">
        <v>536.1</v>
      </c>
      <c r="T10" s="6">
        <v>1239</v>
      </c>
      <c r="U10" s="6">
        <v>47.67</v>
      </c>
      <c r="V10" s="6">
        <v>1401</v>
      </c>
      <c r="W10" s="6">
        <v>-21.49</v>
      </c>
      <c r="X10" s="6">
        <v>705</v>
      </c>
      <c r="Y10" s="37">
        <v>3.212</v>
      </c>
    </row>
    <row r="11" spans="1:25" ht="12.75">
      <c r="A11" s="6">
        <v>2012</v>
      </c>
      <c r="B11" s="11">
        <v>41129</v>
      </c>
      <c r="C11" s="6">
        <v>29.34</v>
      </c>
      <c r="D11" s="6">
        <v>1525</v>
      </c>
      <c r="E11" s="6">
        <v>14.66</v>
      </c>
      <c r="F11" s="6">
        <v>653</v>
      </c>
      <c r="G11" s="39">
        <v>21.32</v>
      </c>
      <c r="H11" s="39">
        <v>78.9</v>
      </c>
      <c r="I11" s="6">
        <v>451</v>
      </c>
      <c r="J11" s="39">
        <v>29.5</v>
      </c>
      <c r="K11" s="6">
        <v>1524</v>
      </c>
      <c r="L11" s="39">
        <v>55.24</v>
      </c>
      <c r="M11" s="6">
        <v>0</v>
      </c>
      <c r="N11" s="37">
        <v>1.893</v>
      </c>
      <c r="O11" s="41">
        <f>6.125*3.6</f>
        <v>22.05</v>
      </c>
      <c r="P11" s="6">
        <v>947</v>
      </c>
      <c r="Q11" s="38">
        <v>13.12</v>
      </c>
      <c r="R11" s="39">
        <v>16.48</v>
      </c>
      <c r="S11" s="6">
        <v>556.8</v>
      </c>
      <c r="T11" s="6">
        <v>1224</v>
      </c>
      <c r="U11" s="6">
        <v>49.59</v>
      </c>
      <c r="V11" s="6">
        <v>1413</v>
      </c>
      <c r="W11" s="39">
        <v>-18.94</v>
      </c>
      <c r="X11" s="6">
        <v>512</v>
      </c>
      <c r="Y11" s="37">
        <v>3.369</v>
      </c>
    </row>
    <row r="12" spans="1:25" ht="12.75">
      <c r="A12" s="6">
        <v>2012</v>
      </c>
      <c r="B12" s="11">
        <v>41130</v>
      </c>
      <c r="C12" s="6">
        <v>28.21</v>
      </c>
      <c r="D12" s="6">
        <v>1516</v>
      </c>
      <c r="E12" s="6">
        <v>13.67</v>
      </c>
      <c r="F12" s="6">
        <v>659</v>
      </c>
      <c r="G12" s="6">
        <v>20.63</v>
      </c>
      <c r="H12" s="39">
        <v>80.8</v>
      </c>
      <c r="I12" s="6">
        <v>659</v>
      </c>
      <c r="J12" s="39">
        <v>29.56</v>
      </c>
      <c r="K12" s="6">
        <v>1447</v>
      </c>
      <c r="L12" s="39">
        <v>54.83</v>
      </c>
      <c r="M12" s="6">
        <v>0</v>
      </c>
      <c r="N12" s="37">
        <v>1.505</v>
      </c>
      <c r="O12" s="37">
        <f>6.2*3.6</f>
        <v>22.32</v>
      </c>
      <c r="P12" s="6">
        <v>1156</v>
      </c>
      <c r="Q12" s="38">
        <v>72.7</v>
      </c>
      <c r="R12" s="39">
        <v>16.66</v>
      </c>
      <c r="S12" s="38">
        <v>584.9</v>
      </c>
      <c r="T12" s="6">
        <v>1300</v>
      </c>
      <c r="U12" s="39">
        <v>49.5</v>
      </c>
      <c r="V12" s="6">
        <v>1332</v>
      </c>
      <c r="W12" s="6">
        <v>-21.63</v>
      </c>
      <c r="X12" s="6">
        <v>548</v>
      </c>
      <c r="Y12" s="37">
        <v>3.23</v>
      </c>
    </row>
    <row r="13" spans="1:25" ht="12.75">
      <c r="A13" s="6">
        <v>2012</v>
      </c>
      <c r="B13" s="11">
        <v>41131</v>
      </c>
      <c r="C13" s="39">
        <v>27.36</v>
      </c>
      <c r="D13" s="6">
        <v>1508</v>
      </c>
      <c r="E13" s="39">
        <v>13.2</v>
      </c>
      <c r="F13" s="6">
        <v>655</v>
      </c>
      <c r="G13" s="39">
        <v>19.9</v>
      </c>
      <c r="H13" s="39">
        <v>76.9</v>
      </c>
      <c r="I13" s="6">
        <v>658</v>
      </c>
      <c r="J13" s="39">
        <v>24.88</v>
      </c>
      <c r="K13" s="6">
        <v>1558</v>
      </c>
      <c r="L13" s="39">
        <v>51.42</v>
      </c>
      <c r="M13" s="6">
        <v>0</v>
      </c>
      <c r="N13" s="37">
        <v>1.489</v>
      </c>
      <c r="O13" s="37">
        <f>5.975*3.6</f>
        <v>21.509999999999998</v>
      </c>
      <c r="P13" s="6">
        <v>1427</v>
      </c>
      <c r="Q13" s="38">
        <v>22.68</v>
      </c>
      <c r="R13" s="39">
        <v>17</v>
      </c>
      <c r="S13" s="6">
        <v>544.4</v>
      </c>
      <c r="T13" s="6">
        <v>1226</v>
      </c>
      <c r="U13" s="6">
        <v>49.17</v>
      </c>
      <c r="V13" s="6">
        <v>1335</v>
      </c>
      <c r="W13" s="39">
        <v>-23.41</v>
      </c>
      <c r="X13" s="6">
        <v>448</v>
      </c>
      <c r="Y13" s="37">
        <v>3.343</v>
      </c>
    </row>
    <row r="14" spans="1:26" ht="12.75">
      <c r="A14" s="6">
        <v>2012</v>
      </c>
      <c r="B14" s="11">
        <v>41132</v>
      </c>
      <c r="C14" s="39">
        <v>28.03</v>
      </c>
      <c r="D14" s="6">
        <v>1536</v>
      </c>
      <c r="E14" s="6">
        <v>13.66</v>
      </c>
      <c r="F14" s="6">
        <v>706</v>
      </c>
      <c r="G14" s="39">
        <v>20.31</v>
      </c>
      <c r="H14" s="39">
        <v>78.6</v>
      </c>
      <c r="I14" s="6">
        <v>709</v>
      </c>
      <c r="J14" s="39">
        <v>26.46</v>
      </c>
      <c r="K14" s="6">
        <v>1548</v>
      </c>
      <c r="L14" s="39">
        <v>53.08</v>
      </c>
      <c r="M14" s="6">
        <v>0</v>
      </c>
      <c r="N14" s="37">
        <v>1.991</v>
      </c>
      <c r="O14" s="37">
        <f>6.95*3.6</f>
        <v>25.02</v>
      </c>
      <c r="P14" s="6">
        <v>1218</v>
      </c>
      <c r="Q14" s="38">
        <v>7.4</v>
      </c>
      <c r="R14" s="6">
        <v>17.13</v>
      </c>
      <c r="S14" s="38">
        <v>592</v>
      </c>
      <c r="T14" s="6">
        <v>1203</v>
      </c>
      <c r="U14" s="6">
        <v>50.06</v>
      </c>
      <c r="V14" s="6">
        <v>1328</v>
      </c>
      <c r="W14" s="39">
        <v>-21.26</v>
      </c>
      <c r="X14" s="6">
        <v>337</v>
      </c>
      <c r="Y14" s="37">
        <v>3.498</v>
      </c>
      <c r="Z14" s="13"/>
    </row>
    <row r="15" spans="1:25" ht="12.75">
      <c r="A15" s="6">
        <v>2012</v>
      </c>
      <c r="B15" s="11">
        <v>41133</v>
      </c>
      <c r="C15" s="6">
        <v>27.73</v>
      </c>
      <c r="D15" s="6">
        <v>1545</v>
      </c>
      <c r="E15" s="39">
        <v>14.06</v>
      </c>
      <c r="F15" s="6">
        <v>654</v>
      </c>
      <c r="G15" s="6">
        <v>20.67</v>
      </c>
      <c r="H15" s="39">
        <v>69.59</v>
      </c>
      <c r="I15" s="6">
        <v>653</v>
      </c>
      <c r="J15" s="39">
        <v>27.12</v>
      </c>
      <c r="K15" s="6">
        <v>1534</v>
      </c>
      <c r="L15" s="39">
        <v>47.14</v>
      </c>
      <c r="M15" s="6">
        <v>0</v>
      </c>
      <c r="N15" s="37">
        <v>2.357</v>
      </c>
      <c r="O15" s="37">
        <f>9.57*3.6</f>
        <v>34.452000000000005</v>
      </c>
      <c r="P15" s="6">
        <v>1144</v>
      </c>
      <c r="Q15" s="38">
        <v>6.466</v>
      </c>
      <c r="R15" s="6">
        <v>17.32</v>
      </c>
      <c r="S15" s="6">
        <v>604.8</v>
      </c>
      <c r="T15" s="6">
        <v>1224</v>
      </c>
      <c r="U15" s="39">
        <v>42.69</v>
      </c>
      <c r="V15" s="6">
        <v>1339</v>
      </c>
      <c r="W15" s="39">
        <v>-21.75</v>
      </c>
      <c r="X15" s="6">
        <v>657</v>
      </c>
      <c r="Y15" s="37">
        <v>3.764</v>
      </c>
    </row>
    <row r="16" spans="1:25" ht="12.75">
      <c r="A16" s="6">
        <v>2012</v>
      </c>
      <c r="B16" s="11">
        <v>41134</v>
      </c>
      <c r="C16" s="39">
        <v>28</v>
      </c>
      <c r="D16" s="6">
        <v>1518</v>
      </c>
      <c r="E16" s="39">
        <v>13.92</v>
      </c>
      <c r="F16" s="6">
        <v>620</v>
      </c>
      <c r="G16" s="6">
        <v>20.72</v>
      </c>
      <c r="H16" s="39">
        <v>76.4</v>
      </c>
      <c r="I16" s="6">
        <v>621</v>
      </c>
      <c r="J16" s="39">
        <v>27.12</v>
      </c>
      <c r="K16" s="6">
        <v>1522</v>
      </c>
      <c r="L16" s="39">
        <v>52.68</v>
      </c>
      <c r="M16" s="6">
        <v>0</v>
      </c>
      <c r="N16" s="37">
        <v>1.413</v>
      </c>
      <c r="O16" s="41">
        <f>6.725*3.6</f>
        <v>24.21</v>
      </c>
      <c r="P16" s="6">
        <v>923</v>
      </c>
      <c r="Q16" s="38">
        <v>8.72</v>
      </c>
      <c r="R16" s="6">
        <v>14.98</v>
      </c>
      <c r="S16" s="38">
        <v>796</v>
      </c>
      <c r="T16" s="6">
        <v>1238</v>
      </c>
      <c r="U16" s="6">
        <v>47.15</v>
      </c>
      <c r="V16" s="6">
        <v>1225</v>
      </c>
      <c r="W16" s="39">
        <v>-22.34</v>
      </c>
      <c r="X16" s="6">
        <v>522</v>
      </c>
      <c r="Y16" s="37">
        <v>3.044</v>
      </c>
    </row>
    <row r="17" spans="1:25" ht="12.75">
      <c r="A17" s="6">
        <v>2012</v>
      </c>
      <c r="B17" s="11">
        <v>41135</v>
      </c>
      <c r="C17" s="39">
        <v>27.96</v>
      </c>
      <c r="D17" s="6">
        <v>1308</v>
      </c>
      <c r="E17" s="39">
        <v>14.3</v>
      </c>
      <c r="F17" s="6">
        <v>627</v>
      </c>
      <c r="G17" s="39">
        <v>20.92</v>
      </c>
      <c r="H17" s="39">
        <v>81.9</v>
      </c>
      <c r="I17" s="6">
        <v>628</v>
      </c>
      <c r="J17" s="6">
        <v>30.75</v>
      </c>
      <c r="K17" s="6">
        <v>1257</v>
      </c>
      <c r="L17" s="39">
        <v>55.56</v>
      </c>
      <c r="M17" s="6">
        <v>0</v>
      </c>
      <c r="N17" s="37">
        <v>2.431</v>
      </c>
      <c r="O17" s="41">
        <f>9.05*3.6</f>
        <v>32.580000000000005</v>
      </c>
      <c r="P17" s="6">
        <v>1223</v>
      </c>
      <c r="Q17" s="38">
        <v>6.934</v>
      </c>
      <c r="R17" s="39">
        <v>15.13</v>
      </c>
      <c r="S17" s="38">
        <v>709</v>
      </c>
      <c r="T17" s="6">
        <v>1239</v>
      </c>
      <c r="U17" s="6">
        <v>45.97</v>
      </c>
      <c r="V17" s="6">
        <v>1301</v>
      </c>
      <c r="W17" s="6">
        <v>-21.16</v>
      </c>
      <c r="X17" s="6">
        <v>622</v>
      </c>
      <c r="Y17" s="37">
        <v>3.645</v>
      </c>
    </row>
    <row r="18" spans="1:25" ht="12.75">
      <c r="A18" s="6">
        <v>2012</v>
      </c>
      <c r="B18" s="11">
        <v>41136</v>
      </c>
      <c r="C18" s="39">
        <v>26.71</v>
      </c>
      <c r="D18" s="6">
        <v>1444</v>
      </c>
      <c r="E18" s="39">
        <v>15.7</v>
      </c>
      <c r="F18" s="6">
        <v>659</v>
      </c>
      <c r="G18" s="39">
        <v>20.77</v>
      </c>
      <c r="H18" s="39">
        <v>82.4</v>
      </c>
      <c r="I18" s="6">
        <v>702</v>
      </c>
      <c r="J18" s="39">
        <v>25.01</v>
      </c>
      <c r="K18" s="6">
        <v>1543</v>
      </c>
      <c r="L18" s="39">
        <v>52.38</v>
      </c>
      <c r="M18" s="6">
        <v>0</v>
      </c>
      <c r="N18" s="37">
        <v>2.41</v>
      </c>
      <c r="O18" s="41">
        <f>9.42*3.6</f>
        <v>33.912</v>
      </c>
      <c r="P18" s="6">
        <v>1028</v>
      </c>
      <c r="Q18" s="38">
        <v>33.92</v>
      </c>
      <c r="R18" s="39">
        <v>15.79</v>
      </c>
      <c r="S18" s="6">
        <v>649.3</v>
      </c>
      <c r="T18" s="6">
        <v>1314</v>
      </c>
      <c r="U18" s="39">
        <v>36.56</v>
      </c>
      <c r="V18" s="6">
        <v>1421</v>
      </c>
      <c r="W18" s="39">
        <v>-16.96</v>
      </c>
      <c r="X18" s="6">
        <v>2032</v>
      </c>
      <c r="Y18" s="37">
        <v>3.605</v>
      </c>
    </row>
    <row r="19" spans="1:25" ht="12.75">
      <c r="A19" s="6">
        <v>2012</v>
      </c>
      <c r="B19" s="11">
        <v>41137</v>
      </c>
      <c r="C19" s="6">
        <v>28.88</v>
      </c>
      <c r="D19" s="6">
        <v>1443</v>
      </c>
      <c r="E19" s="6">
        <v>14.89</v>
      </c>
      <c r="F19" s="6">
        <v>607</v>
      </c>
      <c r="G19" s="6">
        <v>21.58</v>
      </c>
      <c r="H19" s="39">
        <v>83.9</v>
      </c>
      <c r="I19" s="6">
        <v>635</v>
      </c>
      <c r="J19" s="6">
        <v>25.14</v>
      </c>
      <c r="K19" s="6">
        <v>1446</v>
      </c>
      <c r="L19" s="39">
        <v>55.14</v>
      </c>
      <c r="M19" s="6">
        <v>0</v>
      </c>
      <c r="N19" s="37">
        <v>2.669</v>
      </c>
      <c r="O19" s="37">
        <f>9.5*3.6</f>
        <v>34.2</v>
      </c>
      <c r="P19" s="6">
        <v>1127</v>
      </c>
      <c r="Q19" s="38">
        <v>352.2</v>
      </c>
      <c r="R19" s="6">
        <v>17.06</v>
      </c>
      <c r="S19" s="38">
        <v>632</v>
      </c>
      <c r="T19" s="6">
        <v>1153</v>
      </c>
      <c r="U19" s="39">
        <v>46.4</v>
      </c>
      <c r="V19" s="6">
        <v>1333</v>
      </c>
      <c r="W19" s="39">
        <v>-17.76</v>
      </c>
      <c r="X19" s="6">
        <v>519</v>
      </c>
      <c r="Y19" s="37">
        <v>3.793</v>
      </c>
    </row>
    <row r="20" spans="1:25" ht="12.75">
      <c r="A20" s="6">
        <v>2012</v>
      </c>
      <c r="B20" s="11">
        <v>41138</v>
      </c>
      <c r="C20" s="39">
        <v>28.3</v>
      </c>
      <c r="D20" s="6">
        <v>1352</v>
      </c>
      <c r="E20" s="6">
        <v>14.38</v>
      </c>
      <c r="F20" s="6">
        <v>647</v>
      </c>
      <c r="G20" s="39">
        <v>21.18</v>
      </c>
      <c r="H20" s="39">
        <v>88.1</v>
      </c>
      <c r="I20" s="6">
        <v>653</v>
      </c>
      <c r="J20" s="6">
        <v>31.61</v>
      </c>
      <c r="K20" s="6">
        <v>1654</v>
      </c>
      <c r="L20" s="39">
        <v>57.43</v>
      </c>
      <c r="M20" s="6">
        <v>0</v>
      </c>
      <c r="N20" s="37">
        <v>2.403</v>
      </c>
      <c r="O20" s="37">
        <f>7.17*3.6</f>
        <v>25.812</v>
      </c>
      <c r="P20" s="6">
        <v>939</v>
      </c>
      <c r="Q20" s="38">
        <v>47.8</v>
      </c>
      <c r="R20" s="6">
        <v>14.88</v>
      </c>
      <c r="S20" s="38">
        <v>679</v>
      </c>
      <c r="T20" s="6">
        <v>1345</v>
      </c>
      <c r="U20" s="39">
        <v>49.59</v>
      </c>
      <c r="V20" s="6">
        <v>1403</v>
      </c>
      <c r="W20" s="39">
        <v>-19.77</v>
      </c>
      <c r="X20" s="6">
        <v>555</v>
      </c>
      <c r="Y20" s="37">
        <v>3.396</v>
      </c>
    </row>
    <row r="21" spans="1:25" ht="12.75">
      <c r="A21" s="6">
        <v>2012</v>
      </c>
      <c r="B21" s="11">
        <v>41139</v>
      </c>
      <c r="C21" s="39">
        <v>28.43</v>
      </c>
      <c r="D21" s="6">
        <v>1357</v>
      </c>
      <c r="E21" s="39">
        <v>13.12</v>
      </c>
      <c r="F21" s="6">
        <v>618</v>
      </c>
      <c r="G21" s="39">
        <v>20.47</v>
      </c>
      <c r="H21" s="39">
        <v>78.8</v>
      </c>
      <c r="I21" s="6">
        <v>651</v>
      </c>
      <c r="J21" s="6">
        <v>24.02</v>
      </c>
      <c r="K21" s="6">
        <v>1413</v>
      </c>
      <c r="L21" s="39">
        <v>54.33</v>
      </c>
      <c r="M21" s="6">
        <v>0</v>
      </c>
      <c r="N21" s="37">
        <v>2.257</v>
      </c>
      <c r="O21" s="41">
        <f>8.15*3.6</f>
        <v>29.340000000000003</v>
      </c>
      <c r="P21" s="6">
        <v>1106</v>
      </c>
      <c r="Q21" s="38">
        <v>25.21</v>
      </c>
      <c r="R21" s="39">
        <v>14.9</v>
      </c>
      <c r="S21" s="38">
        <v>765</v>
      </c>
      <c r="T21" s="6">
        <v>1311</v>
      </c>
      <c r="U21" s="6">
        <v>45.49</v>
      </c>
      <c r="V21" s="6">
        <v>1225</v>
      </c>
      <c r="W21" s="39">
        <v>-21.91</v>
      </c>
      <c r="X21" s="6">
        <v>443</v>
      </c>
      <c r="Y21" s="37">
        <v>3.505</v>
      </c>
    </row>
    <row r="22" spans="1:27" ht="12.75">
      <c r="A22" s="6">
        <v>2012</v>
      </c>
      <c r="B22" s="11">
        <v>41140</v>
      </c>
      <c r="C22" s="6">
        <v>28.48</v>
      </c>
      <c r="D22" s="6">
        <v>1446</v>
      </c>
      <c r="E22" s="6">
        <v>13.28</v>
      </c>
      <c r="F22" s="6">
        <v>615</v>
      </c>
      <c r="G22" s="6">
        <v>20.72</v>
      </c>
      <c r="H22" s="39">
        <v>83.9</v>
      </c>
      <c r="I22" s="6">
        <v>616</v>
      </c>
      <c r="J22" s="6">
        <v>22.63</v>
      </c>
      <c r="K22" s="6">
        <v>1450</v>
      </c>
      <c r="L22" s="39">
        <v>53.57</v>
      </c>
      <c r="M22" s="6">
        <v>0</v>
      </c>
      <c r="N22" s="37">
        <v>2.685</v>
      </c>
      <c r="O22" s="41">
        <f>8.97*3.6</f>
        <v>32.292</v>
      </c>
      <c r="P22" s="6">
        <v>1210</v>
      </c>
      <c r="Q22" s="38">
        <v>53.97</v>
      </c>
      <c r="R22" s="6">
        <v>17.38</v>
      </c>
      <c r="S22" s="38">
        <v>654</v>
      </c>
      <c r="T22" s="6">
        <v>1320</v>
      </c>
      <c r="U22" s="36">
        <v>49.23</v>
      </c>
      <c r="V22" s="6">
        <v>1338</v>
      </c>
      <c r="W22" s="39">
        <v>-20.39</v>
      </c>
      <c r="X22" s="6">
        <v>644</v>
      </c>
      <c r="Y22" s="37">
        <v>3.999</v>
      </c>
      <c r="AA22" s="29"/>
    </row>
    <row r="23" spans="1:25" ht="12.75">
      <c r="A23" s="6">
        <v>2012</v>
      </c>
      <c r="B23" s="11">
        <v>41141</v>
      </c>
      <c r="C23" s="6">
        <v>27.91</v>
      </c>
      <c r="D23" s="6">
        <v>1509</v>
      </c>
      <c r="E23" s="39">
        <v>13.87</v>
      </c>
      <c r="F23" s="6">
        <v>641</v>
      </c>
      <c r="G23" s="6">
        <v>20.97</v>
      </c>
      <c r="H23" s="39">
        <v>86.4</v>
      </c>
      <c r="I23" s="6">
        <v>644</v>
      </c>
      <c r="J23" s="39">
        <v>34.11</v>
      </c>
      <c r="K23" s="6">
        <v>1510</v>
      </c>
      <c r="L23" s="39">
        <v>55.5</v>
      </c>
      <c r="M23" s="6">
        <v>0</v>
      </c>
      <c r="N23" s="37">
        <v>2.461</v>
      </c>
      <c r="O23" s="41">
        <f>8.15*3.6</f>
        <v>29.340000000000003</v>
      </c>
      <c r="P23" s="6">
        <v>1108</v>
      </c>
      <c r="Q23" s="38">
        <v>7.5</v>
      </c>
      <c r="R23" s="39">
        <v>17.31</v>
      </c>
      <c r="S23" s="38">
        <v>667</v>
      </c>
      <c r="T23" s="6">
        <v>1355</v>
      </c>
      <c r="U23" s="6">
        <v>50.25</v>
      </c>
      <c r="V23" s="6">
        <v>1347</v>
      </c>
      <c r="W23" s="39">
        <v>-19.09</v>
      </c>
      <c r="X23" s="6">
        <v>2359</v>
      </c>
      <c r="Y23" s="37">
        <v>3.665</v>
      </c>
    </row>
    <row r="24" spans="1:25" ht="12.75">
      <c r="A24" s="6">
        <v>2012</v>
      </c>
      <c r="B24" s="11">
        <v>41142</v>
      </c>
      <c r="C24" s="39">
        <v>28.69</v>
      </c>
      <c r="D24" s="6">
        <v>1555</v>
      </c>
      <c r="E24" s="39">
        <v>12.13</v>
      </c>
      <c r="F24" s="6">
        <v>649</v>
      </c>
      <c r="G24" s="39">
        <v>20.77</v>
      </c>
      <c r="H24" s="39">
        <v>81.4</v>
      </c>
      <c r="I24" s="6">
        <v>650</v>
      </c>
      <c r="J24" s="6">
        <v>18.15</v>
      </c>
      <c r="K24" s="6">
        <v>1648</v>
      </c>
      <c r="L24" s="39">
        <v>44.53</v>
      </c>
      <c r="M24" s="6">
        <v>0</v>
      </c>
      <c r="N24" s="37">
        <v>1.897</v>
      </c>
      <c r="O24" s="41">
        <f>6.05*3.6</f>
        <v>21.78</v>
      </c>
      <c r="P24" s="6">
        <v>1225</v>
      </c>
      <c r="Q24" s="38">
        <v>7.78</v>
      </c>
      <c r="R24" s="39">
        <v>18.45</v>
      </c>
      <c r="S24" s="6">
        <v>604.9</v>
      </c>
      <c r="T24" s="6">
        <v>1234</v>
      </c>
      <c r="U24" s="6">
        <v>53.44</v>
      </c>
      <c r="V24" s="6">
        <v>1328</v>
      </c>
      <c r="W24" s="6">
        <v>-22.33</v>
      </c>
      <c r="X24" s="6">
        <v>601</v>
      </c>
      <c r="Y24" s="37">
        <v>3.903</v>
      </c>
    </row>
    <row r="25" spans="1:25" ht="12.75">
      <c r="A25" s="6">
        <v>2012</v>
      </c>
      <c r="B25" s="11">
        <v>41143</v>
      </c>
      <c r="C25" s="6">
        <v>29.02</v>
      </c>
      <c r="D25" s="6">
        <v>1356</v>
      </c>
      <c r="E25" s="6">
        <v>13.76</v>
      </c>
      <c r="F25" s="6">
        <v>648</v>
      </c>
      <c r="G25" s="6">
        <v>21.16</v>
      </c>
      <c r="H25" s="39">
        <v>75.2</v>
      </c>
      <c r="I25" s="6">
        <v>652</v>
      </c>
      <c r="J25" s="39">
        <v>28.04</v>
      </c>
      <c r="K25" s="6">
        <v>1617</v>
      </c>
      <c r="L25" s="39">
        <v>48.81</v>
      </c>
      <c r="M25" s="6">
        <v>0</v>
      </c>
      <c r="N25" s="37">
        <v>2.143</v>
      </c>
      <c r="O25" s="37">
        <f>7.92*3.6</f>
        <v>28.512</v>
      </c>
      <c r="P25" s="6">
        <v>1203</v>
      </c>
      <c r="Q25" s="38">
        <v>34.95</v>
      </c>
      <c r="R25" s="6">
        <v>17.22</v>
      </c>
      <c r="S25" s="38">
        <v>747</v>
      </c>
      <c r="T25" s="6">
        <v>1250</v>
      </c>
      <c r="U25" s="39">
        <v>48.45</v>
      </c>
      <c r="V25" s="6">
        <v>1239</v>
      </c>
      <c r="W25" s="39">
        <v>-23.32</v>
      </c>
      <c r="X25" s="6">
        <v>138</v>
      </c>
      <c r="Y25" s="37">
        <v>3.904</v>
      </c>
    </row>
    <row r="26" spans="1:26" ht="12.75">
      <c r="A26" s="6">
        <v>2012</v>
      </c>
      <c r="B26" s="11">
        <v>41144</v>
      </c>
      <c r="C26" s="39">
        <v>28</v>
      </c>
      <c r="D26" s="6">
        <v>1509</v>
      </c>
      <c r="E26" s="6">
        <v>13.66</v>
      </c>
      <c r="F26" s="6">
        <v>540</v>
      </c>
      <c r="G26" s="39">
        <v>20.74</v>
      </c>
      <c r="H26" s="39">
        <v>74.7</v>
      </c>
      <c r="I26" s="6">
        <v>108</v>
      </c>
      <c r="J26" s="39">
        <v>21.31</v>
      </c>
      <c r="K26" s="6">
        <v>1551</v>
      </c>
      <c r="L26" s="39">
        <v>44.18</v>
      </c>
      <c r="M26" s="6">
        <v>0</v>
      </c>
      <c r="N26" s="37">
        <v>2.265</v>
      </c>
      <c r="O26" s="41">
        <f>7.4*3.6</f>
        <v>26.64</v>
      </c>
      <c r="P26" s="6">
        <v>1416</v>
      </c>
      <c r="Q26" s="38">
        <v>0.375</v>
      </c>
      <c r="R26" s="39">
        <v>18.4</v>
      </c>
      <c r="S26" s="38">
        <v>599.8</v>
      </c>
      <c r="T26" s="6">
        <v>1233</v>
      </c>
      <c r="U26" s="39">
        <v>50.92</v>
      </c>
      <c r="V26" s="6">
        <v>1318</v>
      </c>
      <c r="W26" s="39">
        <v>-22.99</v>
      </c>
      <c r="X26" s="6">
        <v>619</v>
      </c>
      <c r="Y26" s="37">
        <v>4.12</v>
      </c>
      <c r="Z26" s="34"/>
    </row>
    <row r="27" spans="1:25" ht="12.75">
      <c r="A27" s="6">
        <v>2012</v>
      </c>
      <c r="B27" s="11">
        <v>41145</v>
      </c>
      <c r="C27" s="39">
        <v>29.98</v>
      </c>
      <c r="D27" s="6">
        <v>1357</v>
      </c>
      <c r="E27" s="39">
        <v>14.33</v>
      </c>
      <c r="F27" s="6">
        <v>619</v>
      </c>
      <c r="G27" s="39">
        <v>21.72</v>
      </c>
      <c r="H27" s="39">
        <v>81.4</v>
      </c>
      <c r="I27" s="6">
        <v>620</v>
      </c>
      <c r="J27" s="6">
        <v>19.33</v>
      </c>
      <c r="K27" s="6">
        <v>1637</v>
      </c>
      <c r="L27" s="39">
        <v>46.44</v>
      </c>
      <c r="M27" s="6">
        <v>0</v>
      </c>
      <c r="N27" s="37">
        <v>1.897</v>
      </c>
      <c r="O27" s="41">
        <f>8.15*3.6</f>
        <v>29.340000000000003</v>
      </c>
      <c r="P27" s="6">
        <v>1030</v>
      </c>
      <c r="Q27" s="38">
        <v>16.96</v>
      </c>
      <c r="R27" s="6">
        <v>16.57</v>
      </c>
      <c r="S27" s="38">
        <v>692.7</v>
      </c>
      <c r="T27" s="6">
        <v>1354</v>
      </c>
      <c r="U27" s="39">
        <v>57.87</v>
      </c>
      <c r="V27" s="6">
        <v>1402</v>
      </c>
      <c r="W27" s="6">
        <v>-21.13</v>
      </c>
      <c r="X27" s="6">
        <v>434</v>
      </c>
      <c r="Y27" s="37">
        <v>3.871</v>
      </c>
    </row>
    <row r="28" spans="1:26" ht="12.75">
      <c r="A28" s="6">
        <v>2012</v>
      </c>
      <c r="B28" s="11">
        <v>41146</v>
      </c>
      <c r="C28" s="6">
        <v>29.63</v>
      </c>
      <c r="D28" s="6">
        <v>1402</v>
      </c>
      <c r="E28" s="6">
        <v>14.28</v>
      </c>
      <c r="F28" s="6">
        <v>635</v>
      </c>
      <c r="G28" s="39">
        <v>21.82</v>
      </c>
      <c r="H28" s="39">
        <v>80.1</v>
      </c>
      <c r="I28" s="6">
        <v>636</v>
      </c>
      <c r="J28" s="6">
        <v>21.64</v>
      </c>
      <c r="K28" s="6">
        <v>1603</v>
      </c>
      <c r="L28" s="39">
        <v>48.39</v>
      </c>
      <c r="M28" s="6">
        <v>0</v>
      </c>
      <c r="N28" s="6">
        <v>1.834</v>
      </c>
      <c r="O28" s="41">
        <f>8.37*3.6</f>
        <v>30.131999999999998</v>
      </c>
      <c r="P28" s="6">
        <v>933</v>
      </c>
      <c r="Q28" s="38">
        <v>354.4</v>
      </c>
      <c r="R28" s="6">
        <v>16.69</v>
      </c>
      <c r="S28" s="6">
        <v>690.8</v>
      </c>
      <c r="T28" s="6">
        <v>1337</v>
      </c>
      <c r="U28" s="39">
        <v>56.06</v>
      </c>
      <c r="V28" s="6">
        <v>1319</v>
      </c>
      <c r="W28" s="6">
        <v>-20.17</v>
      </c>
      <c r="X28" s="6">
        <v>228</v>
      </c>
      <c r="Y28" s="37">
        <v>3.805</v>
      </c>
      <c r="Z28" s="29"/>
    </row>
    <row r="29" spans="1:26" ht="12.75">
      <c r="A29" s="6">
        <v>2012</v>
      </c>
      <c r="B29" s="11">
        <v>41147</v>
      </c>
      <c r="C29" s="39">
        <v>29.6</v>
      </c>
      <c r="D29" s="6">
        <v>1449</v>
      </c>
      <c r="E29" s="39">
        <v>15.77</v>
      </c>
      <c r="F29" s="6">
        <v>602</v>
      </c>
      <c r="G29" s="39">
        <v>22.69</v>
      </c>
      <c r="H29" s="39">
        <v>67.07</v>
      </c>
      <c r="I29" s="6">
        <v>603</v>
      </c>
      <c r="J29" s="39">
        <v>17.82</v>
      </c>
      <c r="K29" s="6">
        <v>1402</v>
      </c>
      <c r="L29" s="6">
        <v>39.68</v>
      </c>
      <c r="M29" s="6">
        <v>0</v>
      </c>
      <c r="N29" s="37">
        <v>1.628</v>
      </c>
      <c r="O29" s="41">
        <f>6.125*3.6</f>
        <v>22.05</v>
      </c>
      <c r="P29" s="6">
        <v>1008</v>
      </c>
      <c r="Q29" s="38">
        <v>34.39</v>
      </c>
      <c r="R29" s="6">
        <v>16.49</v>
      </c>
      <c r="S29" s="38">
        <v>688.9</v>
      </c>
      <c r="T29" s="6">
        <v>1318</v>
      </c>
      <c r="U29" s="39">
        <v>55.23</v>
      </c>
      <c r="V29" s="6">
        <v>1331</v>
      </c>
      <c r="W29" s="6">
        <v>-21.15</v>
      </c>
      <c r="X29" s="6">
        <v>454</v>
      </c>
      <c r="Y29" s="37">
        <v>3.858</v>
      </c>
      <c r="Z29" s="29"/>
    </row>
    <row r="30" spans="1:25" ht="12.75">
      <c r="A30" s="6">
        <v>2012</v>
      </c>
      <c r="B30" s="11">
        <v>41148</v>
      </c>
      <c r="C30" s="39">
        <v>29.69</v>
      </c>
      <c r="D30" s="6">
        <v>1311</v>
      </c>
      <c r="E30" s="6">
        <v>17.79</v>
      </c>
      <c r="F30" s="6">
        <v>601</v>
      </c>
      <c r="G30" s="39">
        <v>23.33</v>
      </c>
      <c r="H30" s="39">
        <v>53.07</v>
      </c>
      <c r="I30" s="6">
        <v>559</v>
      </c>
      <c r="J30" s="39">
        <v>15.9</v>
      </c>
      <c r="K30" s="6">
        <v>1255</v>
      </c>
      <c r="L30" s="39">
        <v>33.11</v>
      </c>
      <c r="M30" s="6">
        <v>0</v>
      </c>
      <c r="N30" s="37">
        <v>1.579</v>
      </c>
      <c r="O30" s="37">
        <f>6.35*3.6</f>
        <v>22.86</v>
      </c>
      <c r="P30" s="6">
        <v>1254</v>
      </c>
      <c r="Q30" s="38">
        <v>0.187</v>
      </c>
      <c r="R30" s="39">
        <v>15.3</v>
      </c>
      <c r="S30" s="38">
        <v>824</v>
      </c>
      <c r="T30" s="6">
        <v>1320</v>
      </c>
      <c r="U30" s="39">
        <v>58.3</v>
      </c>
      <c r="V30" s="6">
        <v>1316</v>
      </c>
      <c r="W30" s="6">
        <v>-19.77</v>
      </c>
      <c r="X30" s="6">
        <v>2334</v>
      </c>
      <c r="Y30" s="37">
        <v>3.807</v>
      </c>
    </row>
    <row r="31" spans="1:25" ht="12.75">
      <c r="A31" s="6">
        <v>2012</v>
      </c>
      <c r="B31" s="11">
        <v>41149</v>
      </c>
      <c r="C31" s="39">
        <v>29.81</v>
      </c>
      <c r="D31" s="6">
        <v>1350</v>
      </c>
      <c r="E31" s="6">
        <v>15.16</v>
      </c>
      <c r="F31" s="6">
        <v>648</v>
      </c>
      <c r="G31" s="39">
        <v>21.54</v>
      </c>
      <c r="H31" s="39">
        <v>84.6</v>
      </c>
      <c r="I31" s="6">
        <v>735</v>
      </c>
      <c r="J31" s="39">
        <v>22.3</v>
      </c>
      <c r="K31" s="6">
        <v>1408</v>
      </c>
      <c r="L31" s="39">
        <v>52.64</v>
      </c>
      <c r="M31" s="6">
        <v>0</v>
      </c>
      <c r="N31" s="37">
        <v>2.638</v>
      </c>
      <c r="O31" s="37">
        <f>6.875*3.6</f>
        <v>24.75</v>
      </c>
      <c r="P31" s="6">
        <v>1730</v>
      </c>
      <c r="Q31" s="38">
        <v>168.4</v>
      </c>
      <c r="R31" s="6">
        <v>15.14</v>
      </c>
      <c r="S31" s="38">
        <v>587</v>
      </c>
      <c r="T31" s="6">
        <v>1309</v>
      </c>
      <c r="U31" s="39">
        <v>55.85</v>
      </c>
      <c r="V31" s="6">
        <v>1331</v>
      </c>
      <c r="W31" s="6">
        <v>-20.05</v>
      </c>
      <c r="X31" s="6">
        <v>510</v>
      </c>
      <c r="Y31" s="37">
        <v>3.642</v>
      </c>
    </row>
    <row r="32" spans="1:25" ht="12.75">
      <c r="A32" s="6">
        <v>2012</v>
      </c>
      <c r="B32" s="11">
        <v>41150</v>
      </c>
      <c r="C32" s="39">
        <v>28.24</v>
      </c>
      <c r="D32" s="6">
        <v>1445</v>
      </c>
      <c r="E32" s="6">
        <v>14.14</v>
      </c>
      <c r="F32" s="6">
        <v>626</v>
      </c>
      <c r="G32" s="39">
        <v>20.59</v>
      </c>
      <c r="H32" s="39">
        <v>86.1</v>
      </c>
      <c r="I32" s="6">
        <v>615</v>
      </c>
      <c r="J32" s="6">
        <v>28.44</v>
      </c>
      <c r="K32" s="6">
        <v>1446</v>
      </c>
      <c r="L32" s="39">
        <v>57.96</v>
      </c>
      <c r="M32" s="6">
        <v>0</v>
      </c>
      <c r="N32" s="37">
        <v>2.075</v>
      </c>
      <c r="O32" s="37">
        <f>7.4*3.6</f>
        <v>26.64</v>
      </c>
      <c r="P32" s="6">
        <v>1513</v>
      </c>
      <c r="Q32" s="38">
        <v>178.9</v>
      </c>
      <c r="R32" s="6">
        <v>18.58</v>
      </c>
      <c r="S32" s="38">
        <v>600.8</v>
      </c>
      <c r="T32" s="6">
        <v>1222</v>
      </c>
      <c r="U32" s="39">
        <v>51.15</v>
      </c>
      <c r="V32" s="6">
        <v>1302</v>
      </c>
      <c r="W32" s="6">
        <v>-21.97</v>
      </c>
      <c r="X32" s="6">
        <v>647</v>
      </c>
      <c r="Y32" s="37">
        <v>3.947</v>
      </c>
    </row>
    <row r="33" spans="1:25" ht="12.75">
      <c r="A33" s="6">
        <v>2012</v>
      </c>
      <c r="B33" s="11">
        <v>41151</v>
      </c>
      <c r="C33" s="6">
        <v>28.17</v>
      </c>
      <c r="D33" s="6">
        <v>1556</v>
      </c>
      <c r="E33" s="6">
        <v>14.12</v>
      </c>
      <c r="F33" s="6">
        <v>422</v>
      </c>
      <c r="G33" s="39">
        <v>20.3</v>
      </c>
      <c r="H33" s="39">
        <v>85.6</v>
      </c>
      <c r="I33" s="6">
        <v>632</v>
      </c>
      <c r="J33" s="6">
        <v>19.53</v>
      </c>
      <c r="K33" s="6">
        <v>1457</v>
      </c>
      <c r="L33" s="39">
        <v>53.21</v>
      </c>
      <c r="M33" s="6">
        <v>0</v>
      </c>
      <c r="N33" s="37">
        <v>2.426</v>
      </c>
      <c r="O33" s="41">
        <f>6.575*3.6</f>
        <v>23.67</v>
      </c>
      <c r="P33" s="6">
        <v>1221</v>
      </c>
      <c r="Q33" s="38">
        <v>122.3</v>
      </c>
      <c r="R33" s="39">
        <v>19.5</v>
      </c>
      <c r="S33" s="6">
        <v>606.8</v>
      </c>
      <c r="T33" s="6">
        <v>1237</v>
      </c>
      <c r="U33" s="39">
        <v>53.43</v>
      </c>
      <c r="V33" s="6">
        <v>1317</v>
      </c>
      <c r="W33" s="6">
        <v>-21.78</v>
      </c>
      <c r="X33" s="6">
        <v>136</v>
      </c>
      <c r="Y33" s="41">
        <v>4.09</v>
      </c>
    </row>
    <row r="34" spans="1:25" ht="12.75">
      <c r="A34" s="6">
        <v>2012</v>
      </c>
      <c r="B34" s="11">
        <v>41152</v>
      </c>
      <c r="C34" s="6">
        <v>30.25</v>
      </c>
      <c r="D34" s="6">
        <v>1539</v>
      </c>
      <c r="E34" s="39">
        <v>11.73</v>
      </c>
      <c r="F34" s="6">
        <v>628</v>
      </c>
      <c r="G34" s="39">
        <v>20.87</v>
      </c>
      <c r="H34" s="39">
        <v>83.8</v>
      </c>
      <c r="I34" s="6">
        <v>632</v>
      </c>
      <c r="J34" s="6">
        <v>17.35</v>
      </c>
      <c r="K34" s="6">
        <v>1705</v>
      </c>
      <c r="L34" s="39">
        <v>46.74</v>
      </c>
      <c r="M34" s="6">
        <v>0</v>
      </c>
      <c r="N34" s="41">
        <v>1.816</v>
      </c>
      <c r="O34" s="41">
        <f>5.525*3.6</f>
        <v>19.89</v>
      </c>
      <c r="P34" s="6">
        <v>217</v>
      </c>
      <c r="Q34" s="38">
        <v>106.1</v>
      </c>
      <c r="R34" s="6">
        <v>19.64</v>
      </c>
      <c r="S34" s="38">
        <v>659.6</v>
      </c>
      <c r="T34" s="6">
        <v>1226</v>
      </c>
      <c r="U34" s="39">
        <v>59.63</v>
      </c>
      <c r="V34" s="6">
        <v>1253</v>
      </c>
      <c r="W34" s="6">
        <v>-23.76</v>
      </c>
      <c r="X34" s="6">
        <v>635</v>
      </c>
      <c r="Y34" s="37">
        <v>3.824</v>
      </c>
    </row>
    <row r="35" spans="3:25" ht="12.75">
      <c r="C35" s="42">
        <f>AVERAGE(C4:C34)</f>
        <v>28.403870967741938</v>
      </c>
      <c r="D35" s="35"/>
      <c r="E35" s="42">
        <f>AVERAGE(E4:E34)</f>
        <v>14.021612903225805</v>
      </c>
      <c r="F35" s="35"/>
      <c r="G35" s="42">
        <f>AVERAGE(G4:G34)</f>
        <v>20.942580645161296</v>
      </c>
      <c r="H35" s="42">
        <f>AVERAGE(H4:H34)</f>
        <v>80.27838709677421</v>
      </c>
      <c r="I35" s="35"/>
      <c r="J35" s="42">
        <f>AVERAGE(J4:J34)</f>
        <v>25.987096774193546</v>
      </c>
      <c r="K35" s="35"/>
      <c r="L35" s="42">
        <f>AVERAGE(L4:L34)</f>
        <v>52.02580645161291</v>
      </c>
      <c r="M35" s="43">
        <f>SUM(M4:M34)</f>
        <v>0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3">
        <f>SUM(Y4:Y34)</f>
        <v>110.81000000000002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ESTAÇÃO EXPERIMENTAL DE CITRICULTURA DE BEBEDOURO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DES PESQUISAS AGROINDUSTRIAIS DE BEBEDOUR</dc:creator>
  <cp:keywords/>
  <dc:description/>
  <cp:lastModifiedBy>Opensoft </cp:lastModifiedBy>
  <cp:lastPrinted>2012-07-11T17:39:44Z</cp:lastPrinted>
  <dcterms:created xsi:type="dcterms:W3CDTF">2004-01-02T09:41:49Z</dcterms:created>
  <dcterms:modified xsi:type="dcterms:W3CDTF">2013-01-02T09:53:00Z</dcterms:modified>
  <cp:category/>
  <cp:version/>
  <cp:contentType/>
  <cp:contentStatus/>
</cp:coreProperties>
</file>