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2055" windowWidth="9720" windowHeight="5700" tabRatio="604" activeTab="12"/>
  </bookViews>
  <sheets>
    <sheet name="Dia Juliano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  <sheet name="Médias" sheetId="14" r:id="rId14"/>
  </sheets>
  <definedNames>
    <definedName name="_xlnm.Print_Area" localSheetId="4">'ABR'!$A$1:$Y$33</definedName>
    <definedName name="_xlnm.Print_Area" localSheetId="8">'AGO'!$A$1:$Y$35</definedName>
    <definedName name="_xlnm.Print_Area" localSheetId="12">'DEZ'!$A$1:$Y$35</definedName>
    <definedName name="_xlnm.Print_Area" localSheetId="2">'FEV'!$A$1:$Y$33</definedName>
    <definedName name="_xlnm.Print_Area" localSheetId="1">'JAN'!$A$1:$Y$35</definedName>
    <definedName name="_xlnm.Print_Area" localSheetId="7">'JUL'!$A$1:$Y$35</definedName>
    <definedName name="_xlnm.Print_Area" localSheetId="6">'JUN'!$A$1:$Y$34</definedName>
    <definedName name="_xlnm.Print_Area" localSheetId="5">'MAI'!$A$1:$Y$35</definedName>
    <definedName name="_xlnm.Print_Area" localSheetId="3">'MAR'!$A$1:$Y$34</definedName>
    <definedName name="_xlnm.Print_Area" localSheetId="11">'NOV'!$A$1:$Y$34</definedName>
    <definedName name="_xlnm.Print_Area" localSheetId="10">'OUT'!$A$1:$Y$35</definedName>
    <definedName name="_xlnm.Print_Area" localSheetId="9">'SET'!$A$1:$Y$34</definedName>
  </definedNames>
  <calcPr fullCalcOnLoad="1"/>
</workbook>
</file>

<file path=xl/sharedStrings.xml><?xml version="1.0" encoding="utf-8"?>
<sst xmlns="http://schemas.openxmlformats.org/spreadsheetml/2006/main" count="477" uniqueCount="48">
  <si>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</si>
  <si>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</si>
  <si>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</si>
  <si>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</si>
  <si>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</si>
  <si>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</si>
  <si>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</si>
  <si>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</si>
  <si>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</si>
  <si>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</si>
  <si>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</si>
  <si>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</si>
  <si>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</si>
  <si>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Data</t>
  </si>
  <si>
    <t>Temperatura Máxima</t>
  </si>
  <si>
    <t>Hora da Máxima</t>
  </si>
  <si>
    <t>Temperatura Mínima</t>
  </si>
  <si>
    <t>Hora da Mínima</t>
  </si>
  <si>
    <t>Temperatura Média</t>
  </si>
  <si>
    <t>Umidade do Ar Máxima</t>
  </si>
  <si>
    <t>Umidade do Ar Mínima</t>
  </si>
  <si>
    <t>Umidade do ar Média</t>
  </si>
  <si>
    <t>Chuva</t>
  </si>
  <si>
    <t>Velocidade Média Vento</t>
  </si>
  <si>
    <t>Velocidade Máxima Vento</t>
  </si>
  <si>
    <t>Radiação Total</t>
  </si>
  <si>
    <t>Radiação Líquida Máxima</t>
  </si>
  <si>
    <t>Fluxo de Calor Máximo</t>
  </si>
  <si>
    <t>Fluxo de Calor Mínimo</t>
  </si>
  <si>
    <t>ETO</t>
  </si>
  <si>
    <t>(ºC)</t>
  </si>
  <si>
    <t>(%)</t>
  </si>
  <si>
    <t>(mm)</t>
  </si>
  <si>
    <t>(m/s)</t>
  </si>
  <si>
    <t>(kJ/m²)</t>
  </si>
  <si>
    <t>Direção do Vento</t>
  </si>
  <si>
    <t>Precipitação (mm)</t>
  </si>
  <si>
    <t>ETO (mm)</t>
  </si>
  <si>
    <t>Média/Soma</t>
  </si>
  <si>
    <t>Temperatura média ano:</t>
  </si>
  <si>
    <t>Meses</t>
  </si>
  <si>
    <t>Temp. Média</t>
  </si>
  <si>
    <t>(km/h)</t>
  </si>
  <si>
    <t>(MJ/m²)</t>
  </si>
  <si>
    <t>Radiação Total Média</t>
  </si>
  <si>
    <t>Temp. Média Min. (ºC)</t>
  </si>
  <si>
    <t>Temp. Média Máx. (ºC)</t>
  </si>
  <si>
    <t>1531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</si>
</sst>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"/>
    <numFmt numFmtId="180" formatCode="#,##0.000"/>
    <numFmt numFmtId="181" formatCode="#,##0.0000"/>
    <numFmt numFmtId="182" formatCode="0.000"/>
    <numFmt numFmtId="183" formatCode="d/m"/>
    <numFmt numFmtId="184" formatCode="dd/mm/yy"/>
    <numFmt numFmtId="185" formatCode="dd\-mmm\-yy"/>
    <numFmt numFmtId="186" formatCode="d\ \ mmmm\,\ yyyy"/>
    <numFmt numFmtId="187" formatCode="d/m/yy"/>
    <numFmt numFmtId="188" formatCode="0.0000"/>
    <numFmt numFmtId="189" formatCode="#.##0.000"/>
    <numFmt numFmtId="190" formatCode="_(* #,##0.000_);_(* \(#,##0.000\);_(* &quot;-&quot;??_);_(@_)"/>
    <numFmt numFmtId="191" formatCode="mmm/yyyy"/>
    <numFmt numFmtId="192" formatCode="0.00000"/>
    <numFmt numFmtId="193" formatCode="[$-416]dddd\,\ d&quot; de &quot;mmmm&quot; de &quot;yyyy"/>
    <numFmt numFmtId="194" formatCode="0.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8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7" fontId="4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78" fontId="6" fillId="0" borderId="0" xfId="0" applyNumberFormat="1" applyFont="1" applyAlignment="1">
      <alignment/>
    </xf>
    <xf numFmtId="0" fontId="0" fillId="0" borderId="0" xfId="0" applyNumberFormat="1" applyAlignment="1">
      <alignment horizontal="center" wrapText="1"/>
    </xf>
    <xf numFmtId="0" fontId="0" fillId="0" borderId="11" xfId="0" applyNumberFormat="1" applyBorder="1" applyAlignment="1">
      <alignment horizontal="center" wrapText="1"/>
    </xf>
    <xf numFmtId="0" fontId="6" fillId="0" borderId="11" xfId="0" applyFont="1" applyBorder="1" applyAlignment="1">
      <alignment/>
    </xf>
    <xf numFmtId="0" fontId="0" fillId="0" borderId="11" xfId="0" applyNumberForma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2" fontId="6" fillId="0" borderId="14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8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8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8" fontId="6" fillId="0" borderId="0" xfId="0" applyNumberFormat="1" applyFont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8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Border="1" applyAlignment="1" quotePrefix="1">
      <alignment horizontal="center"/>
    </xf>
    <xf numFmtId="187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87" fontId="0" fillId="35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1"/>
  <sheetViews>
    <sheetView zoomScalePageLayoutView="0" workbookViewId="0" topLeftCell="A67">
      <selection activeCell="A91" sqref="A91"/>
    </sheetView>
  </sheetViews>
  <sheetFormatPr defaultColWidth="9.140625" defaultRowHeight="12.75"/>
  <cols>
    <col min="1" max="32" width="4.421875" style="0" customWidth="1"/>
  </cols>
  <sheetData>
    <row r="1" spans="1:6" ht="12.75">
      <c r="A1" s="1"/>
      <c r="B1" s="1"/>
      <c r="C1" s="1"/>
      <c r="D1" s="1"/>
      <c r="E1" s="2"/>
      <c r="F1" s="2"/>
    </row>
    <row r="2" spans="1:32" ht="12.7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  <c r="V2" s="4">
        <v>21</v>
      </c>
      <c r="W2" s="4">
        <v>22</v>
      </c>
      <c r="X2" s="4">
        <v>23</v>
      </c>
      <c r="Y2" s="4">
        <v>24</v>
      </c>
      <c r="Z2" s="4">
        <v>25</v>
      </c>
      <c r="AA2" s="4">
        <v>26</v>
      </c>
      <c r="AB2" s="4">
        <v>27</v>
      </c>
      <c r="AC2" s="4">
        <v>28</v>
      </c>
      <c r="AD2" s="4">
        <v>29</v>
      </c>
      <c r="AE2" s="4">
        <v>30</v>
      </c>
      <c r="AF2" s="4">
        <v>31</v>
      </c>
    </row>
    <row r="3" spans="1:32" ht="12.75">
      <c r="A3" s="4" t="s">
        <v>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5">
        <v>13</v>
      </c>
      <c r="O3" s="5">
        <v>14</v>
      </c>
      <c r="P3" s="5">
        <v>15</v>
      </c>
      <c r="Q3" s="5">
        <v>16</v>
      </c>
      <c r="R3" s="5">
        <v>17</v>
      </c>
      <c r="S3" s="5">
        <v>18</v>
      </c>
      <c r="T3" s="5">
        <v>19</v>
      </c>
      <c r="U3" s="5">
        <v>20</v>
      </c>
      <c r="V3" s="5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5">
        <v>28</v>
      </c>
      <c r="AD3" s="5">
        <v>29</v>
      </c>
      <c r="AE3" s="5">
        <v>30</v>
      </c>
      <c r="AF3" s="5">
        <v>31</v>
      </c>
    </row>
    <row r="4" spans="1:32" ht="12.75">
      <c r="A4" s="4" t="s">
        <v>1</v>
      </c>
      <c r="B4" s="5">
        <v>32</v>
      </c>
      <c r="C4" s="5">
        <v>33</v>
      </c>
      <c r="D4" s="5">
        <v>34</v>
      </c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53</v>
      </c>
      <c r="X4" s="5">
        <v>54</v>
      </c>
      <c r="Y4" s="5">
        <v>55</v>
      </c>
      <c r="Z4" s="5">
        <v>56</v>
      </c>
      <c r="AA4" s="5">
        <v>57</v>
      </c>
      <c r="AB4" s="5">
        <v>58</v>
      </c>
      <c r="AC4" s="5">
        <v>59</v>
      </c>
      <c r="AD4" s="5">
        <v>60</v>
      </c>
      <c r="AE4" s="5"/>
      <c r="AF4" s="5"/>
    </row>
    <row r="5" spans="1:32" ht="12.75">
      <c r="A5" s="4" t="s">
        <v>2</v>
      </c>
      <c r="B5" s="5">
        <v>60</v>
      </c>
      <c r="C5" s="5">
        <v>61</v>
      </c>
      <c r="D5" s="5">
        <v>62</v>
      </c>
      <c r="E5" s="5">
        <v>63</v>
      </c>
      <c r="F5" s="5">
        <v>64</v>
      </c>
      <c r="G5" s="5">
        <v>65</v>
      </c>
      <c r="H5" s="5">
        <v>66</v>
      </c>
      <c r="I5" s="5">
        <v>67</v>
      </c>
      <c r="J5" s="5">
        <v>68</v>
      </c>
      <c r="K5" s="5">
        <v>69</v>
      </c>
      <c r="L5" s="5">
        <v>70</v>
      </c>
      <c r="M5" s="5">
        <v>71</v>
      </c>
      <c r="N5" s="5">
        <v>72</v>
      </c>
      <c r="O5" s="5">
        <v>73</v>
      </c>
      <c r="P5" s="5">
        <v>74</v>
      </c>
      <c r="Q5" s="5">
        <v>75</v>
      </c>
      <c r="R5" s="5">
        <v>76</v>
      </c>
      <c r="S5" s="5">
        <v>77</v>
      </c>
      <c r="T5" s="5">
        <v>78</v>
      </c>
      <c r="U5" s="5">
        <v>79</v>
      </c>
      <c r="V5" s="5">
        <v>80</v>
      </c>
      <c r="W5" s="5">
        <v>81</v>
      </c>
      <c r="X5" s="5">
        <v>82</v>
      </c>
      <c r="Y5" s="5">
        <v>83</v>
      </c>
      <c r="Z5" s="5">
        <v>84</v>
      </c>
      <c r="AA5" s="5">
        <v>85</v>
      </c>
      <c r="AB5" s="5">
        <v>86</v>
      </c>
      <c r="AC5" s="5">
        <v>87</v>
      </c>
      <c r="AD5" s="5">
        <v>88</v>
      </c>
      <c r="AE5" s="5">
        <v>89</v>
      </c>
      <c r="AF5" s="5">
        <v>90</v>
      </c>
    </row>
    <row r="6" spans="1:32" ht="12.75">
      <c r="A6" s="4" t="s">
        <v>3</v>
      </c>
      <c r="B6" s="5">
        <v>91</v>
      </c>
      <c r="C6" s="5">
        <v>92</v>
      </c>
      <c r="D6" s="5">
        <v>93</v>
      </c>
      <c r="E6" s="5">
        <v>94</v>
      </c>
      <c r="F6" s="5">
        <v>95</v>
      </c>
      <c r="G6" s="5">
        <v>96</v>
      </c>
      <c r="H6" s="5">
        <v>97</v>
      </c>
      <c r="I6" s="5">
        <v>98</v>
      </c>
      <c r="J6" s="5">
        <v>99</v>
      </c>
      <c r="K6" s="5">
        <v>100</v>
      </c>
      <c r="L6" s="5">
        <v>101</v>
      </c>
      <c r="M6" s="5">
        <v>102</v>
      </c>
      <c r="N6" s="5">
        <v>103</v>
      </c>
      <c r="O6" s="5">
        <v>104</v>
      </c>
      <c r="P6" s="5">
        <v>105</v>
      </c>
      <c r="Q6" s="5">
        <v>106</v>
      </c>
      <c r="R6" s="5">
        <v>107</v>
      </c>
      <c r="S6" s="5">
        <v>108</v>
      </c>
      <c r="T6" s="5">
        <v>109</v>
      </c>
      <c r="U6" s="5">
        <v>110</v>
      </c>
      <c r="V6" s="5">
        <v>111</v>
      </c>
      <c r="W6" s="5">
        <v>112</v>
      </c>
      <c r="X6" s="5">
        <v>113</v>
      </c>
      <c r="Y6" s="5">
        <v>114</v>
      </c>
      <c r="Z6" s="5">
        <v>115</v>
      </c>
      <c r="AA6" s="5">
        <v>116</v>
      </c>
      <c r="AB6" s="5">
        <v>117</v>
      </c>
      <c r="AC6" s="5">
        <v>118</v>
      </c>
      <c r="AD6" s="5">
        <v>119</v>
      </c>
      <c r="AE6" s="5">
        <v>120</v>
      </c>
      <c r="AF6" s="5"/>
    </row>
    <row r="7" spans="1:32" ht="12.75">
      <c r="A7" s="4" t="s">
        <v>4</v>
      </c>
      <c r="B7" s="5">
        <v>121</v>
      </c>
      <c r="C7" s="5">
        <v>122</v>
      </c>
      <c r="D7" s="5">
        <v>123</v>
      </c>
      <c r="E7" s="5">
        <v>124</v>
      </c>
      <c r="F7" s="5">
        <v>125</v>
      </c>
      <c r="G7" s="5">
        <v>126</v>
      </c>
      <c r="H7" s="5">
        <v>127</v>
      </c>
      <c r="I7" s="5">
        <v>128</v>
      </c>
      <c r="J7" s="5">
        <v>129</v>
      </c>
      <c r="K7" s="5">
        <v>130</v>
      </c>
      <c r="L7" s="5">
        <v>131</v>
      </c>
      <c r="M7" s="5">
        <v>132</v>
      </c>
      <c r="N7" s="5">
        <v>133</v>
      </c>
      <c r="O7" s="5">
        <v>134</v>
      </c>
      <c r="P7" s="5">
        <v>135</v>
      </c>
      <c r="Q7" s="5">
        <v>136</v>
      </c>
      <c r="R7" s="5">
        <v>137</v>
      </c>
      <c r="S7" s="5">
        <v>138</v>
      </c>
      <c r="T7" s="5">
        <v>139</v>
      </c>
      <c r="U7" s="5">
        <v>140</v>
      </c>
      <c r="V7" s="5">
        <v>141</v>
      </c>
      <c r="W7" s="5">
        <v>142</v>
      </c>
      <c r="X7" s="5">
        <v>143</v>
      </c>
      <c r="Y7" s="5">
        <v>144</v>
      </c>
      <c r="Z7" s="5">
        <v>145</v>
      </c>
      <c r="AA7" s="5">
        <v>146</v>
      </c>
      <c r="AB7" s="5">
        <v>147</v>
      </c>
      <c r="AC7" s="5">
        <v>148</v>
      </c>
      <c r="AD7" s="5">
        <v>149</v>
      </c>
      <c r="AE7" s="5">
        <v>150</v>
      </c>
      <c r="AF7" s="5">
        <v>151</v>
      </c>
    </row>
    <row r="8" spans="1:32" ht="12.75">
      <c r="A8" s="4" t="s">
        <v>5</v>
      </c>
      <c r="B8" s="5">
        <v>152</v>
      </c>
      <c r="C8" s="5">
        <v>153</v>
      </c>
      <c r="D8" s="5">
        <v>154</v>
      </c>
      <c r="E8" s="5">
        <v>155</v>
      </c>
      <c r="F8" s="5">
        <v>156</v>
      </c>
      <c r="G8" s="5">
        <v>157</v>
      </c>
      <c r="H8" s="5">
        <v>158</v>
      </c>
      <c r="I8" s="5">
        <v>159</v>
      </c>
      <c r="J8" s="5">
        <v>160</v>
      </c>
      <c r="K8" s="5">
        <v>161</v>
      </c>
      <c r="L8" s="5">
        <v>162</v>
      </c>
      <c r="M8" s="5">
        <v>163</v>
      </c>
      <c r="N8" s="5">
        <v>164</v>
      </c>
      <c r="O8" s="5">
        <v>165</v>
      </c>
      <c r="P8" s="5">
        <v>166</v>
      </c>
      <c r="Q8" s="5">
        <v>167</v>
      </c>
      <c r="R8" s="5">
        <v>168</v>
      </c>
      <c r="S8" s="5">
        <v>169</v>
      </c>
      <c r="T8" s="5">
        <v>170</v>
      </c>
      <c r="U8" s="5">
        <v>171</v>
      </c>
      <c r="V8" s="5">
        <v>172</v>
      </c>
      <c r="W8" s="5">
        <v>173</v>
      </c>
      <c r="X8" s="5">
        <v>174</v>
      </c>
      <c r="Y8" s="5">
        <v>175</v>
      </c>
      <c r="Z8" s="5">
        <v>176</v>
      </c>
      <c r="AA8" s="5">
        <v>177</v>
      </c>
      <c r="AB8" s="5">
        <v>178</v>
      </c>
      <c r="AC8" s="5">
        <v>179</v>
      </c>
      <c r="AD8" s="5">
        <v>180</v>
      </c>
      <c r="AE8" s="5">
        <v>181</v>
      </c>
      <c r="AF8" s="5"/>
    </row>
    <row r="9" spans="1:32" ht="12.75">
      <c r="A9" s="4" t="s">
        <v>6</v>
      </c>
      <c r="B9" s="5">
        <v>182</v>
      </c>
      <c r="C9" s="5">
        <v>183</v>
      </c>
      <c r="D9" s="5">
        <v>184</v>
      </c>
      <c r="E9" s="5">
        <v>185</v>
      </c>
      <c r="F9" s="5">
        <v>186</v>
      </c>
      <c r="G9" s="5">
        <v>187</v>
      </c>
      <c r="H9" s="5">
        <v>188</v>
      </c>
      <c r="I9" s="5">
        <v>189</v>
      </c>
      <c r="J9" s="5">
        <v>190</v>
      </c>
      <c r="K9" s="5">
        <v>191</v>
      </c>
      <c r="L9" s="5">
        <v>192</v>
      </c>
      <c r="M9" s="5">
        <v>193</v>
      </c>
      <c r="N9" s="5">
        <v>194</v>
      </c>
      <c r="O9" s="5">
        <v>195</v>
      </c>
      <c r="P9" s="5">
        <v>196</v>
      </c>
      <c r="Q9" s="5">
        <v>197</v>
      </c>
      <c r="R9" s="5">
        <v>198</v>
      </c>
      <c r="S9" s="5">
        <v>199</v>
      </c>
      <c r="T9" s="5">
        <v>200</v>
      </c>
      <c r="U9" s="5">
        <v>201</v>
      </c>
      <c r="V9" s="5">
        <v>202</v>
      </c>
      <c r="W9" s="5">
        <v>203</v>
      </c>
      <c r="X9" s="5">
        <v>204</v>
      </c>
      <c r="Y9" s="5">
        <v>205</v>
      </c>
      <c r="Z9" s="5">
        <v>206</v>
      </c>
      <c r="AA9" s="5">
        <v>207</v>
      </c>
      <c r="AB9" s="5">
        <v>208</v>
      </c>
      <c r="AC9" s="5">
        <v>209</v>
      </c>
      <c r="AD9" s="5">
        <v>210</v>
      </c>
      <c r="AE9" s="5">
        <v>211</v>
      </c>
      <c r="AF9" s="5">
        <v>212</v>
      </c>
    </row>
    <row r="10" spans="1:32" ht="12.75">
      <c r="A10" s="4" t="s">
        <v>7</v>
      </c>
      <c r="B10" s="5">
        <v>213</v>
      </c>
      <c r="C10" s="5">
        <v>214</v>
      </c>
      <c r="D10" s="5">
        <v>215</v>
      </c>
      <c r="E10" s="5">
        <v>216</v>
      </c>
      <c r="F10" s="5">
        <v>217</v>
      </c>
      <c r="G10" s="5">
        <v>218</v>
      </c>
      <c r="H10" s="5">
        <v>219</v>
      </c>
      <c r="I10" s="5">
        <v>220</v>
      </c>
      <c r="J10" s="5">
        <v>221</v>
      </c>
      <c r="K10" s="5">
        <v>222</v>
      </c>
      <c r="L10" s="5">
        <v>223</v>
      </c>
      <c r="M10" s="5">
        <v>224</v>
      </c>
      <c r="N10" s="5">
        <v>225</v>
      </c>
      <c r="O10" s="5">
        <v>226</v>
      </c>
      <c r="P10" s="5">
        <v>227</v>
      </c>
      <c r="Q10" s="5">
        <v>228</v>
      </c>
      <c r="R10" s="5">
        <v>229</v>
      </c>
      <c r="S10" s="5">
        <v>230</v>
      </c>
      <c r="T10" s="5">
        <v>231</v>
      </c>
      <c r="U10" s="5">
        <v>232</v>
      </c>
      <c r="V10" s="5">
        <v>233</v>
      </c>
      <c r="W10" s="5">
        <v>234</v>
      </c>
      <c r="X10" s="5">
        <v>235</v>
      </c>
      <c r="Y10" s="5">
        <v>236</v>
      </c>
      <c r="Z10" s="5">
        <v>237</v>
      </c>
      <c r="AA10" s="5">
        <v>238</v>
      </c>
      <c r="AB10" s="5">
        <v>239</v>
      </c>
      <c r="AC10" s="5">
        <v>240</v>
      </c>
      <c r="AD10" s="5">
        <v>241</v>
      </c>
      <c r="AE10" s="5">
        <v>242</v>
      </c>
      <c r="AF10" s="5">
        <v>243</v>
      </c>
    </row>
    <row r="11" spans="1:32" ht="12.75">
      <c r="A11" s="4" t="s">
        <v>8</v>
      </c>
      <c r="B11" s="5">
        <v>244</v>
      </c>
      <c r="C11" s="5">
        <v>245</v>
      </c>
      <c r="D11" s="5">
        <v>246</v>
      </c>
      <c r="E11" s="5">
        <v>247</v>
      </c>
      <c r="F11" s="5">
        <v>248</v>
      </c>
      <c r="G11" s="5">
        <v>249</v>
      </c>
      <c r="H11" s="5">
        <v>250</v>
      </c>
      <c r="I11" s="5">
        <v>251</v>
      </c>
      <c r="J11" s="5">
        <v>252</v>
      </c>
      <c r="K11" s="5">
        <v>253</v>
      </c>
      <c r="L11" s="5">
        <v>254</v>
      </c>
      <c r="M11" s="5">
        <v>255</v>
      </c>
      <c r="N11" s="5">
        <v>256</v>
      </c>
      <c r="O11" s="5">
        <v>257</v>
      </c>
      <c r="P11" s="5">
        <v>258</v>
      </c>
      <c r="Q11" s="5">
        <v>259</v>
      </c>
      <c r="R11" s="5">
        <v>260</v>
      </c>
      <c r="S11" s="5">
        <v>261</v>
      </c>
      <c r="T11" s="5">
        <v>262</v>
      </c>
      <c r="U11" s="5">
        <v>263</v>
      </c>
      <c r="V11" s="5">
        <v>264</v>
      </c>
      <c r="W11" s="5">
        <v>265</v>
      </c>
      <c r="X11" s="5">
        <v>266</v>
      </c>
      <c r="Y11" s="5">
        <v>267</v>
      </c>
      <c r="Z11" s="5">
        <v>268</v>
      </c>
      <c r="AA11" s="5">
        <v>269</v>
      </c>
      <c r="AB11" s="5">
        <v>270</v>
      </c>
      <c r="AC11" s="5">
        <v>271</v>
      </c>
      <c r="AD11" s="5">
        <v>272</v>
      </c>
      <c r="AE11" s="5">
        <v>273</v>
      </c>
      <c r="AF11" s="5"/>
    </row>
    <row r="12" spans="1:32" ht="12.75">
      <c r="A12" s="4" t="s">
        <v>9</v>
      </c>
      <c r="B12" s="5">
        <v>274</v>
      </c>
      <c r="C12" s="5">
        <v>275</v>
      </c>
      <c r="D12" s="5">
        <v>276</v>
      </c>
      <c r="E12" s="5">
        <v>277</v>
      </c>
      <c r="F12" s="5">
        <v>278</v>
      </c>
      <c r="G12" s="5">
        <v>279</v>
      </c>
      <c r="H12" s="5">
        <v>280</v>
      </c>
      <c r="I12" s="5">
        <v>281</v>
      </c>
      <c r="J12" s="5">
        <v>282</v>
      </c>
      <c r="K12" s="5">
        <v>283</v>
      </c>
      <c r="L12" s="5">
        <v>284</v>
      </c>
      <c r="M12" s="5">
        <v>285</v>
      </c>
      <c r="N12" s="5">
        <v>286</v>
      </c>
      <c r="O12" s="5">
        <v>287</v>
      </c>
      <c r="P12" s="5">
        <v>288</v>
      </c>
      <c r="Q12" s="5">
        <v>289</v>
      </c>
      <c r="R12" s="5">
        <v>290</v>
      </c>
      <c r="S12" s="5">
        <v>291</v>
      </c>
      <c r="T12" s="5">
        <v>292</v>
      </c>
      <c r="U12" s="5">
        <v>293</v>
      </c>
      <c r="V12" s="5">
        <v>294</v>
      </c>
      <c r="W12" s="5">
        <v>295</v>
      </c>
      <c r="X12" s="5">
        <v>296</v>
      </c>
      <c r="Y12" s="5">
        <v>297</v>
      </c>
      <c r="Z12" s="5">
        <v>298</v>
      </c>
      <c r="AA12" s="5">
        <v>299</v>
      </c>
      <c r="AB12" s="5">
        <v>300</v>
      </c>
      <c r="AC12" s="5">
        <v>301</v>
      </c>
      <c r="AD12" s="5">
        <v>302</v>
      </c>
      <c r="AE12" s="5">
        <v>303</v>
      </c>
      <c r="AF12" s="5">
        <v>304</v>
      </c>
    </row>
    <row r="13" spans="1:32" ht="12.75">
      <c r="A13" s="4" t="s">
        <v>10</v>
      </c>
      <c r="B13" s="5">
        <v>305</v>
      </c>
      <c r="C13" s="5">
        <v>306</v>
      </c>
      <c r="D13" s="5">
        <v>307</v>
      </c>
      <c r="E13" s="5">
        <v>308</v>
      </c>
      <c r="F13" s="5">
        <v>309</v>
      </c>
      <c r="G13" s="5">
        <v>310</v>
      </c>
      <c r="H13" s="5">
        <v>311</v>
      </c>
      <c r="I13" s="5">
        <v>312</v>
      </c>
      <c r="J13" s="5">
        <v>313</v>
      </c>
      <c r="K13" s="5">
        <v>314</v>
      </c>
      <c r="L13" s="5">
        <v>315</v>
      </c>
      <c r="M13" s="5">
        <v>316</v>
      </c>
      <c r="N13" s="5">
        <v>317</v>
      </c>
      <c r="O13" s="5">
        <v>318</v>
      </c>
      <c r="P13" s="5">
        <v>319</v>
      </c>
      <c r="Q13" s="5">
        <v>320</v>
      </c>
      <c r="R13" s="5">
        <v>321</v>
      </c>
      <c r="S13" s="5">
        <v>322</v>
      </c>
      <c r="T13" s="5">
        <v>323</v>
      </c>
      <c r="U13" s="5">
        <v>324</v>
      </c>
      <c r="V13" s="5">
        <v>325</v>
      </c>
      <c r="W13" s="5">
        <v>326</v>
      </c>
      <c r="X13" s="5">
        <v>327</v>
      </c>
      <c r="Y13" s="5">
        <v>328</v>
      </c>
      <c r="Z13" s="5">
        <v>329</v>
      </c>
      <c r="AA13" s="5">
        <v>330</v>
      </c>
      <c r="AB13" s="5">
        <v>331</v>
      </c>
      <c r="AC13" s="5">
        <v>332</v>
      </c>
      <c r="AD13" s="5">
        <v>333</v>
      </c>
      <c r="AE13" s="5">
        <v>334</v>
      </c>
      <c r="AF13" s="5"/>
    </row>
    <row r="14" spans="1:32" ht="12.75">
      <c r="A14" s="4" t="s">
        <v>11</v>
      </c>
      <c r="B14" s="5">
        <v>335</v>
      </c>
      <c r="C14" s="5">
        <v>336</v>
      </c>
      <c r="D14" s="5">
        <v>337</v>
      </c>
      <c r="E14" s="5">
        <v>338</v>
      </c>
      <c r="F14" s="5">
        <v>339</v>
      </c>
      <c r="G14" s="5">
        <v>340</v>
      </c>
      <c r="H14" s="5">
        <v>341</v>
      </c>
      <c r="I14" s="5">
        <v>342</v>
      </c>
      <c r="J14" s="5">
        <v>343</v>
      </c>
      <c r="K14" s="5">
        <v>344</v>
      </c>
      <c r="L14" s="5">
        <v>345</v>
      </c>
      <c r="M14" s="5">
        <v>346</v>
      </c>
      <c r="N14" s="5">
        <v>347</v>
      </c>
      <c r="O14" s="5">
        <v>348</v>
      </c>
      <c r="P14" s="5">
        <v>349</v>
      </c>
      <c r="Q14" s="5">
        <v>350</v>
      </c>
      <c r="R14" s="5">
        <v>351</v>
      </c>
      <c r="S14" s="5">
        <v>352</v>
      </c>
      <c r="T14" s="5">
        <v>353</v>
      </c>
      <c r="U14" s="5">
        <v>354</v>
      </c>
      <c r="V14" s="5">
        <v>355</v>
      </c>
      <c r="W14" s="5">
        <v>356</v>
      </c>
      <c r="X14" s="5">
        <v>357</v>
      </c>
      <c r="Y14" s="5">
        <v>358</v>
      </c>
      <c r="Z14" s="5">
        <v>359</v>
      </c>
      <c r="AA14" s="5">
        <v>360</v>
      </c>
      <c r="AB14" s="5">
        <v>361</v>
      </c>
      <c r="AC14" s="5">
        <v>362</v>
      </c>
      <c r="AD14" s="5">
        <v>363</v>
      </c>
      <c r="AE14" s="5">
        <v>364</v>
      </c>
      <c r="AF14" s="5">
        <v>365</v>
      </c>
    </row>
    <row r="16" spans="1:2" ht="12.75">
      <c r="A16" s="6">
        <v>1</v>
      </c>
      <c r="B16" s="66" t="s">
        <v>0</v>
      </c>
    </row>
    <row r="17" spans="1:2" ht="12.75">
      <c r="A17" s="6">
        <v>2</v>
      </c>
      <c r="B17" s="66"/>
    </row>
    <row r="18" spans="1:2" ht="12.75">
      <c r="A18" s="6">
        <v>3</v>
      </c>
      <c r="B18" s="66"/>
    </row>
    <row r="19" spans="1:2" ht="12.75">
      <c r="A19" s="6">
        <v>4</v>
      </c>
      <c r="B19" s="66"/>
    </row>
    <row r="20" spans="1:2" ht="12.75">
      <c r="A20" s="6">
        <v>5</v>
      </c>
      <c r="B20" s="66"/>
    </row>
    <row r="21" spans="1:2" ht="12.75">
      <c r="A21" s="6">
        <v>6</v>
      </c>
      <c r="B21" s="66"/>
    </row>
    <row r="22" spans="1:2" ht="12.75">
      <c r="A22" s="6">
        <v>7</v>
      </c>
      <c r="B22" s="66"/>
    </row>
    <row r="23" spans="1:2" ht="12.75">
      <c r="A23" s="6">
        <v>8</v>
      </c>
      <c r="B23" s="66"/>
    </row>
    <row r="24" spans="1:2" ht="12.75">
      <c r="A24" s="6">
        <v>9</v>
      </c>
      <c r="B24" s="66"/>
    </row>
    <row r="25" spans="1:2" ht="12.75">
      <c r="A25" s="6">
        <v>10</v>
      </c>
      <c r="B25" s="66"/>
    </row>
    <row r="26" spans="1:2" ht="12.75">
      <c r="A26" s="6">
        <v>11</v>
      </c>
      <c r="B26" s="66"/>
    </row>
    <row r="27" spans="1:2" ht="12.75">
      <c r="A27" s="6">
        <v>12</v>
      </c>
      <c r="B27" s="66"/>
    </row>
    <row r="28" spans="1:2" ht="12.75">
      <c r="A28" s="6">
        <v>13</v>
      </c>
      <c r="B28" s="66"/>
    </row>
    <row r="29" spans="1:2" ht="12.75">
      <c r="A29" s="6">
        <v>14</v>
      </c>
      <c r="B29" s="66"/>
    </row>
    <row r="30" spans="1:2" ht="12.75">
      <c r="A30" s="6">
        <v>15</v>
      </c>
      <c r="B30" s="66"/>
    </row>
    <row r="31" spans="1:2" ht="12.75">
      <c r="A31" s="6">
        <v>16</v>
      </c>
      <c r="B31" s="66"/>
    </row>
    <row r="32" spans="1:2" ht="12.75">
      <c r="A32" s="6">
        <v>17</v>
      </c>
      <c r="B32" s="66"/>
    </row>
    <row r="33" spans="1:2" ht="12.75">
      <c r="A33" s="6">
        <v>18</v>
      </c>
      <c r="B33" s="66"/>
    </row>
    <row r="34" spans="1:2" ht="12.75">
      <c r="A34" s="6">
        <v>19</v>
      </c>
      <c r="B34" s="66"/>
    </row>
    <row r="35" spans="1:2" ht="12.75">
      <c r="A35" s="6">
        <v>20</v>
      </c>
      <c r="B35" s="66"/>
    </row>
    <row r="36" spans="1:2" ht="12.75">
      <c r="A36" s="6">
        <v>21</v>
      </c>
      <c r="B36" s="66"/>
    </row>
    <row r="37" spans="1:2" ht="12.75">
      <c r="A37" s="6">
        <v>22</v>
      </c>
      <c r="B37" s="66"/>
    </row>
    <row r="38" spans="1:2" ht="12.75">
      <c r="A38" s="6">
        <v>23</v>
      </c>
      <c r="B38" s="66"/>
    </row>
    <row r="39" spans="1:2" ht="12.75">
      <c r="A39" s="6">
        <v>24</v>
      </c>
      <c r="B39" s="66"/>
    </row>
    <row r="40" spans="1:2" ht="12.75">
      <c r="A40" s="6">
        <v>25</v>
      </c>
      <c r="B40" s="66"/>
    </row>
    <row r="41" spans="1:2" ht="12.75">
      <c r="A41" s="6">
        <v>26</v>
      </c>
      <c r="B41" s="66"/>
    </row>
    <row r="42" spans="1:2" ht="12.75">
      <c r="A42" s="6">
        <v>27</v>
      </c>
      <c r="B42" s="66"/>
    </row>
    <row r="43" spans="1:2" ht="12.75">
      <c r="A43" s="6">
        <v>28</v>
      </c>
      <c r="B43" s="66"/>
    </row>
    <row r="44" spans="1:2" ht="12.75">
      <c r="A44" s="6">
        <v>29</v>
      </c>
      <c r="B44" s="66"/>
    </row>
    <row r="45" spans="1:2" ht="12.75">
      <c r="A45" s="6">
        <v>30</v>
      </c>
      <c r="B45" s="66"/>
    </row>
    <row r="46" spans="1:2" ht="12.75">
      <c r="A46" s="6">
        <v>31</v>
      </c>
      <c r="B46" s="66"/>
    </row>
    <row r="47" spans="1:2" ht="12.75">
      <c r="A47" s="7">
        <v>32</v>
      </c>
      <c r="B47" s="63" t="s">
        <v>1</v>
      </c>
    </row>
    <row r="48" spans="1:2" ht="12.75">
      <c r="A48" s="5">
        <v>33</v>
      </c>
      <c r="B48" s="64"/>
    </row>
    <row r="49" spans="1:2" ht="12.75">
      <c r="A49" s="5">
        <v>34</v>
      </c>
      <c r="B49" s="64"/>
    </row>
    <row r="50" spans="1:2" ht="12.75">
      <c r="A50" s="5">
        <v>35</v>
      </c>
      <c r="B50" s="64"/>
    </row>
    <row r="51" spans="1:2" ht="12.75">
      <c r="A51" s="5">
        <v>36</v>
      </c>
      <c r="B51" s="64"/>
    </row>
    <row r="52" spans="1:2" ht="12.75">
      <c r="A52" s="5">
        <v>37</v>
      </c>
      <c r="B52" s="64"/>
    </row>
    <row r="53" spans="1:2" ht="12.75">
      <c r="A53" s="5">
        <v>38</v>
      </c>
      <c r="B53" s="64"/>
    </row>
    <row r="54" spans="1:2" ht="12.75">
      <c r="A54" s="5">
        <v>39</v>
      </c>
      <c r="B54" s="64"/>
    </row>
    <row r="55" spans="1:2" ht="12.75">
      <c r="A55" s="5">
        <v>40</v>
      </c>
      <c r="B55" s="64"/>
    </row>
    <row r="56" spans="1:2" ht="12.75">
      <c r="A56" s="5">
        <v>41</v>
      </c>
      <c r="B56" s="64"/>
    </row>
    <row r="57" spans="1:2" ht="12.75">
      <c r="A57" s="5">
        <v>42</v>
      </c>
      <c r="B57" s="64"/>
    </row>
    <row r="58" spans="1:2" ht="12.75">
      <c r="A58" s="5">
        <v>43</v>
      </c>
      <c r="B58" s="64"/>
    </row>
    <row r="59" spans="1:2" ht="12.75">
      <c r="A59" s="5">
        <v>44</v>
      </c>
      <c r="B59" s="64"/>
    </row>
    <row r="60" spans="1:2" ht="12.75">
      <c r="A60" s="5">
        <v>45</v>
      </c>
      <c r="B60" s="64"/>
    </row>
    <row r="61" spans="1:2" ht="12.75">
      <c r="A61" s="5">
        <v>46</v>
      </c>
      <c r="B61" s="64"/>
    </row>
    <row r="62" spans="1:2" ht="12.75">
      <c r="A62" s="5">
        <v>47</v>
      </c>
      <c r="B62" s="64"/>
    </row>
    <row r="63" spans="1:2" ht="12.75">
      <c r="A63" s="5">
        <v>48</v>
      </c>
      <c r="B63" s="64"/>
    </row>
    <row r="64" spans="1:2" ht="12.75">
      <c r="A64" s="5">
        <v>49</v>
      </c>
      <c r="B64" s="64"/>
    </row>
    <row r="65" spans="1:2" ht="12.75">
      <c r="A65" s="5">
        <v>50</v>
      </c>
      <c r="B65" s="64"/>
    </row>
    <row r="66" spans="1:2" ht="12.75">
      <c r="A66" s="5">
        <v>51</v>
      </c>
      <c r="B66" s="64"/>
    </row>
    <row r="67" spans="1:2" ht="12.75">
      <c r="A67" s="5">
        <v>52</v>
      </c>
      <c r="B67" s="64"/>
    </row>
    <row r="68" spans="1:2" ht="12.75">
      <c r="A68" s="5">
        <v>53</v>
      </c>
      <c r="B68" s="64"/>
    </row>
    <row r="69" spans="1:2" ht="12.75">
      <c r="A69" s="5">
        <v>54</v>
      </c>
      <c r="B69" s="64"/>
    </row>
    <row r="70" spans="1:2" ht="12.75">
      <c r="A70" s="5">
        <v>55</v>
      </c>
      <c r="B70" s="64"/>
    </row>
    <row r="71" spans="1:2" ht="12.75">
      <c r="A71" s="5">
        <v>56</v>
      </c>
      <c r="B71" s="64"/>
    </row>
    <row r="72" spans="1:2" ht="12.75">
      <c r="A72" s="5">
        <v>57</v>
      </c>
      <c r="B72" s="64"/>
    </row>
    <row r="73" spans="1:2" ht="12.75">
      <c r="A73" s="5">
        <v>58</v>
      </c>
      <c r="B73" s="64"/>
    </row>
    <row r="74" spans="1:2" ht="12.75">
      <c r="A74" s="5">
        <v>59</v>
      </c>
      <c r="B74" s="64"/>
    </row>
    <row r="75" spans="1:2" ht="12.75">
      <c r="A75" s="5">
        <v>60</v>
      </c>
      <c r="B75" s="65"/>
    </row>
    <row r="76" spans="1:2" ht="12.75">
      <c r="A76" s="5">
        <v>60</v>
      </c>
      <c r="B76" s="63" t="s">
        <v>2</v>
      </c>
    </row>
    <row r="77" spans="1:2" ht="12.75">
      <c r="A77" s="5">
        <v>61</v>
      </c>
      <c r="B77" s="64"/>
    </row>
    <row r="78" spans="1:2" ht="12.75">
      <c r="A78" s="5">
        <v>62</v>
      </c>
      <c r="B78" s="64"/>
    </row>
    <row r="79" spans="1:2" ht="12.75">
      <c r="A79" s="5">
        <v>63</v>
      </c>
      <c r="B79" s="64"/>
    </row>
    <row r="80" spans="1:2" ht="12.75">
      <c r="A80" s="5">
        <v>64</v>
      </c>
      <c r="B80" s="64"/>
    </row>
    <row r="81" spans="1:2" ht="12.75">
      <c r="A81" s="5">
        <v>65</v>
      </c>
      <c r="B81" s="64"/>
    </row>
    <row r="82" spans="1:2" ht="12.75">
      <c r="A82" s="5">
        <v>66</v>
      </c>
      <c r="B82" s="64"/>
    </row>
    <row r="83" spans="1:2" ht="12.75">
      <c r="A83" s="5">
        <v>67</v>
      </c>
      <c r="B83" s="64"/>
    </row>
    <row r="84" spans="1:2" ht="12.75">
      <c r="A84" s="5">
        <v>68</v>
      </c>
      <c r="B84" s="64"/>
    </row>
    <row r="85" spans="1:2" ht="12.75">
      <c r="A85" s="5">
        <v>69</v>
      </c>
      <c r="B85" s="64"/>
    </row>
    <row r="86" spans="1:2" ht="12.75">
      <c r="A86" s="5">
        <v>70</v>
      </c>
      <c r="B86" s="64"/>
    </row>
    <row r="87" spans="1:2" ht="12.75">
      <c r="A87" s="5">
        <v>71</v>
      </c>
      <c r="B87" s="64"/>
    </row>
    <row r="88" spans="1:2" ht="12.75">
      <c r="A88" s="5">
        <v>72</v>
      </c>
      <c r="B88" s="64"/>
    </row>
    <row r="89" spans="1:2" ht="12.75">
      <c r="A89" s="5">
        <v>73</v>
      </c>
      <c r="B89" s="64"/>
    </row>
    <row r="90" spans="1:2" ht="12.75">
      <c r="A90" s="5">
        <v>74</v>
      </c>
      <c r="B90" s="64"/>
    </row>
    <row r="91" spans="1:2" ht="12.75">
      <c r="A91" s="5">
        <v>75</v>
      </c>
      <c r="B91" s="64"/>
    </row>
    <row r="92" spans="1:2" ht="12.75">
      <c r="A92" s="5">
        <v>76</v>
      </c>
      <c r="B92" s="64"/>
    </row>
    <row r="93" spans="1:2" ht="12.75">
      <c r="A93" s="5">
        <v>77</v>
      </c>
      <c r="B93" s="64"/>
    </row>
    <row r="94" spans="1:2" ht="12.75">
      <c r="A94" s="5">
        <v>78</v>
      </c>
      <c r="B94" s="64"/>
    </row>
    <row r="95" spans="1:2" ht="12.75">
      <c r="A95" s="5">
        <v>79</v>
      </c>
      <c r="B95" s="64"/>
    </row>
    <row r="96" spans="1:2" ht="12.75">
      <c r="A96" s="5">
        <v>80</v>
      </c>
      <c r="B96" s="64"/>
    </row>
    <row r="97" spans="1:2" ht="12.75">
      <c r="A97" s="5">
        <v>81</v>
      </c>
      <c r="B97" s="64"/>
    </row>
    <row r="98" spans="1:2" ht="12.75">
      <c r="A98" s="5">
        <v>82</v>
      </c>
      <c r="B98" s="64"/>
    </row>
    <row r="99" spans="1:2" ht="12.75">
      <c r="A99" s="5">
        <v>83</v>
      </c>
      <c r="B99" s="64"/>
    </row>
    <row r="100" spans="1:2" ht="12.75">
      <c r="A100" s="5">
        <v>84</v>
      </c>
      <c r="B100" s="64"/>
    </row>
    <row r="101" spans="1:2" ht="12.75">
      <c r="A101" s="5">
        <v>85</v>
      </c>
      <c r="B101" s="64"/>
    </row>
    <row r="102" spans="1:2" ht="12.75">
      <c r="A102" s="5">
        <v>86</v>
      </c>
      <c r="B102" s="64"/>
    </row>
    <row r="103" spans="1:2" ht="12.75">
      <c r="A103" s="5">
        <v>87</v>
      </c>
      <c r="B103" s="64"/>
    </row>
    <row r="104" spans="1:2" ht="12.75">
      <c r="A104" s="5">
        <v>88</v>
      </c>
      <c r="B104" s="64"/>
    </row>
    <row r="105" spans="1:2" ht="12.75">
      <c r="A105" s="5">
        <v>89</v>
      </c>
      <c r="B105" s="64"/>
    </row>
    <row r="106" spans="1:2" ht="12.75">
      <c r="A106" s="5">
        <v>90</v>
      </c>
      <c r="B106" s="65"/>
    </row>
    <row r="107" spans="1:2" ht="12.75">
      <c r="A107" s="5">
        <v>91</v>
      </c>
      <c r="B107" s="66" t="s">
        <v>3</v>
      </c>
    </row>
    <row r="108" spans="1:2" ht="12.75">
      <c r="A108" s="5">
        <v>92</v>
      </c>
      <c r="B108" s="66"/>
    </row>
    <row r="109" spans="1:2" ht="12.75">
      <c r="A109" s="5">
        <v>93</v>
      </c>
      <c r="B109" s="66"/>
    </row>
    <row r="110" spans="1:2" ht="12.75">
      <c r="A110" s="5">
        <v>94</v>
      </c>
      <c r="B110" s="66"/>
    </row>
    <row r="111" spans="1:2" ht="12.75">
      <c r="A111" s="5">
        <v>95</v>
      </c>
      <c r="B111" s="66"/>
    </row>
    <row r="112" spans="1:2" ht="12.75">
      <c r="A112" s="5">
        <v>96</v>
      </c>
      <c r="B112" s="66"/>
    </row>
    <row r="113" spans="1:2" ht="12.75">
      <c r="A113" s="5">
        <v>97</v>
      </c>
      <c r="B113" s="66"/>
    </row>
    <row r="114" spans="1:2" ht="12.75">
      <c r="A114" s="5">
        <v>98</v>
      </c>
      <c r="B114" s="66"/>
    </row>
    <row r="115" spans="1:2" ht="12.75">
      <c r="A115" s="5">
        <v>99</v>
      </c>
      <c r="B115" s="66"/>
    </row>
    <row r="116" spans="1:2" ht="12.75">
      <c r="A116" s="5">
        <v>100</v>
      </c>
      <c r="B116" s="66"/>
    </row>
    <row r="117" spans="1:2" ht="12.75">
      <c r="A117" s="5">
        <v>101</v>
      </c>
      <c r="B117" s="66"/>
    </row>
    <row r="118" spans="1:2" ht="12.75">
      <c r="A118" s="5">
        <v>102</v>
      </c>
      <c r="B118" s="66"/>
    </row>
    <row r="119" spans="1:2" ht="12.75">
      <c r="A119" s="5">
        <v>103</v>
      </c>
      <c r="B119" s="66"/>
    </row>
    <row r="120" spans="1:2" ht="12.75">
      <c r="A120" s="5">
        <v>104</v>
      </c>
      <c r="B120" s="66"/>
    </row>
    <row r="121" spans="1:2" ht="12.75">
      <c r="A121" s="5">
        <v>105</v>
      </c>
      <c r="B121" s="66"/>
    </row>
    <row r="122" spans="1:2" ht="12.75">
      <c r="A122" s="5">
        <v>106</v>
      </c>
      <c r="B122" s="66"/>
    </row>
    <row r="123" spans="1:2" ht="12.75">
      <c r="A123" s="5">
        <v>107</v>
      </c>
      <c r="B123" s="66"/>
    </row>
    <row r="124" spans="1:2" ht="12.75">
      <c r="A124" s="5">
        <v>108</v>
      </c>
      <c r="B124" s="66"/>
    </row>
    <row r="125" spans="1:2" ht="12.75">
      <c r="A125" s="5">
        <v>109</v>
      </c>
      <c r="B125" s="66"/>
    </row>
    <row r="126" spans="1:2" ht="12.75">
      <c r="A126" s="5">
        <v>110</v>
      </c>
      <c r="B126" s="66"/>
    </row>
    <row r="127" spans="1:2" ht="12.75">
      <c r="A127" s="5">
        <v>111</v>
      </c>
      <c r="B127" s="66"/>
    </row>
    <row r="128" spans="1:2" ht="12.75">
      <c r="A128" s="5">
        <v>112</v>
      </c>
      <c r="B128" s="66"/>
    </row>
    <row r="129" spans="1:2" ht="12.75">
      <c r="A129" s="5">
        <v>113</v>
      </c>
      <c r="B129" s="66"/>
    </row>
    <row r="130" spans="1:2" ht="12.75">
      <c r="A130" s="5">
        <v>114</v>
      </c>
      <c r="B130" s="66"/>
    </row>
    <row r="131" spans="1:2" ht="12.75">
      <c r="A131" s="5">
        <v>115</v>
      </c>
      <c r="B131" s="66"/>
    </row>
    <row r="132" spans="1:2" ht="12.75">
      <c r="A132" s="5">
        <v>116</v>
      </c>
      <c r="B132" s="66"/>
    </row>
    <row r="133" spans="1:2" ht="12.75">
      <c r="A133" s="5">
        <v>117</v>
      </c>
      <c r="B133" s="66"/>
    </row>
    <row r="134" spans="1:2" ht="12.75">
      <c r="A134" s="5">
        <v>118</v>
      </c>
      <c r="B134" s="66"/>
    </row>
    <row r="135" spans="1:2" ht="12.75">
      <c r="A135" s="5">
        <v>119</v>
      </c>
      <c r="B135" s="66"/>
    </row>
    <row r="136" spans="1:2" ht="12.75">
      <c r="A136" s="5">
        <v>120</v>
      </c>
      <c r="B136" s="66"/>
    </row>
    <row r="137" spans="1:2" ht="12.75">
      <c r="A137" s="5">
        <v>121</v>
      </c>
      <c r="B137" s="63" t="s">
        <v>4</v>
      </c>
    </row>
    <row r="138" spans="1:2" ht="12.75">
      <c r="A138" s="5">
        <v>122</v>
      </c>
      <c r="B138" s="64"/>
    </row>
    <row r="139" spans="1:2" ht="12.75">
      <c r="A139" s="5">
        <v>123</v>
      </c>
      <c r="B139" s="64"/>
    </row>
    <row r="140" spans="1:2" ht="12.75">
      <c r="A140" s="5">
        <v>124</v>
      </c>
      <c r="B140" s="64"/>
    </row>
    <row r="141" spans="1:2" ht="12.75">
      <c r="A141" s="5">
        <v>125</v>
      </c>
      <c r="B141" s="64"/>
    </row>
    <row r="142" spans="1:2" ht="12.75">
      <c r="A142" s="5">
        <v>126</v>
      </c>
      <c r="B142" s="64"/>
    </row>
    <row r="143" spans="1:2" ht="12.75">
      <c r="A143" s="5">
        <v>127</v>
      </c>
      <c r="B143" s="64"/>
    </row>
    <row r="144" spans="1:2" ht="12.75">
      <c r="A144" s="5">
        <v>128</v>
      </c>
      <c r="B144" s="64"/>
    </row>
    <row r="145" spans="1:2" ht="12.75">
      <c r="A145" s="5">
        <v>129</v>
      </c>
      <c r="B145" s="64"/>
    </row>
    <row r="146" spans="1:2" ht="12.75">
      <c r="A146" s="5">
        <v>130</v>
      </c>
      <c r="B146" s="64"/>
    </row>
    <row r="147" spans="1:2" ht="12.75">
      <c r="A147" s="5">
        <v>131</v>
      </c>
      <c r="B147" s="64"/>
    </row>
    <row r="148" spans="1:2" ht="12.75">
      <c r="A148" s="5">
        <v>132</v>
      </c>
      <c r="B148" s="64"/>
    </row>
    <row r="149" spans="1:2" ht="12.75">
      <c r="A149" s="5">
        <v>133</v>
      </c>
      <c r="B149" s="64"/>
    </row>
    <row r="150" spans="1:2" ht="12.75">
      <c r="A150" s="5">
        <v>134</v>
      </c>
      <c r="B150" s="64"/>
    </row>
    <row r="151" spans="1:2" ht="12.75">
      <c r="A151" s="5">
        <v>135</v>
      </c>
      <c r="B151" s="64"/>
    </row>
    <row r="152" spans="1:2" ht="12.75">
      <c r="A152" s="5">
        <v>136</v>
      </c>
      <c r="B152" s="64"/>
    </row>
    <row r="153" spans="1:2" ht="12.75">
      <c r="A153" s="5">
        <v>137</v>
      </c>
      <c r="B153" s="64"/>
    </row>
    <row r="154" spans="1:2" ht="12.75">
      <c r="A154" s="5">
        <v>138</v>
      </c>
      <c r="B154" s="64"/>
    </row>
    <row r="155" spans="1:2" ht="12.75">
      <c r="A155" s="5">
        <v>139</v>
      </c>
      <c r="B155" s="64"/>
    </row>
    <row r="156" spans="1:2" ht="12.75">
      <c r="A156" s="5">
        <v>140</v>
      </c>
      <c r="B156" s="64"/>
    </row>
    <row r="157" spans="1:2" ht="12.75">
      <c r="A157" s="5">
        <v>141</v>
      </c>
      <c r="B157" s="64"/>
    </row>
    <row r="158" spans="1:2" ht="12.75">
      <c r="A158" s="5">
        <v>142</v>
      </c>
      <c r="B158" s="64"/>
    </row>
    <row r="159" spans="1:2" ht="12.75">
      <c r="A159" s="5">
        <v>143</v>
      </c>
      <c r="B159" s="64"/>
    </row>
    <row r="160" spans="1:2" ht="12.75">
      <c r="A160" s="5">
        <v>144</v>
      </c>
      <c r="B160" s="64"/>
    </row>
    <row r="161" spans="1:2" ht="12.75">
      <c r="A161" s="5">
        <v>145</v>
      </c>
      <c r="B161" s="64"/>
    </row>
    <row r="162" spans="1:2" ht="12.75">
      <c r="A162" s="5">
        <v>146</v>
      </c>
      <c r="B162" s="64"/>
    </row>
    <row r="163" spans="1:2" ht="12.75">
      <c r="A163" s="5">
        <v>147</v>
      </c>
      <c r="B163" s="64"/>
    </row>
    <row r="164" spans="1:2" ht="12.75">
      <c r="A164" s="5">
        <v>148</v>
      </c>
      <c r="B164" s="64"/>
    </row>
    <row r="165" spans="1:2" ht="12.75">
      <c r="A165" s="5">
        <v>149</v>
      </c>
      <c r="B165" s="64"/>
    </row>
    <row r="166" spans="1:2" ht="12.75">
      <c r="A166" s="5">
        <v>150</v>
      </c>
      <c r="B166" s="64"/>
    </row>
    <row r="167" spans="1:2" ht="12.75">
      <c r="A167" s="5">
        <v>151</v>
      </c>
      <c r="B167" s="65"/>
    </row>
    <row r="168" spans="1:2" ht="12.75">
      <c r="A168" s="5">
        <v>152</v>
      </c>
      <c r="B168" s="63" t="s">
        <v>5</v>
      </c>
    </row>
    <row r="169" spans="1:2" ht="12.75">
      <c r="A169" s="5">
        <v>153</v>
      </c>
      <c r="B169" s="64"/>
    </row>
    <row r="170" spans="1:2" ht="12.75">
      <c r="A170" s="5">
        <v>154</v>
      </c>
      <c r="B170" s="64"/>
    </row>
    <row r="171" spans="1:2" ht="12.75">
      <c r="A171" s="5">
        <v>155</v>
      </c>
      <c r="B171" s="64"/>
    </row>
    <row r="172" spans="1:2" ht="12.75">
      <c r="A172" s="5">
        <v>156</v>
      </c>
      <c r="B172" s="64"/>
    </row>
    <row r="173" spans="1:2" ht="12.75">
      <c r="A173" s="5">
        <v>157</v>
      </c>
      <c r="B173" s="64"/>
    </row>
    <row r="174" spans="1:2" ht="12.75">
      <c r="A174" s="5">
        <v>158</v>
      </c>
      <c r="B174" s="64"/>
    </row>
    <row r="175" spans="1:2" ht="12.75">
      <c r="A175" s="5">
        <v>159</v>
      </c>
      <c r="B175" s="64"/>
    </row>
    <row r="176" spans="1:2" ht="12.75">
      <c r="A176" s="5">
        <v>160</v>
      </c>
      <c r="B176" s="64"/>
    </row>
    <row r="177" spans="1:2" ht="12.75">
      <c r="A177" s="5">
        <v>161</v>
      </c>
      <c r="B177" s="64"/>
    </row>
    <row r="178" spans="1:2" ht="12.75">
      <c r="A178" s="5">
        <v>162</v>
      </c>
      <c r="B178" s="64"/>
    </row>
    <row r="179" spans="1:2" ht="12.75">
      <c r="A179" s="5">
        <v>163</v>
      </c>
      <c r="B179" s="64"/>
    </row>
    <row r="180" spans="1:2" ht="12.75">
      <c r="A180" s="5">
        <v>164</v>
      </c>
      <c r="B180" s="64"/>
    </row>
    <row r="181" spans="1:2" ht="12.75">
      <c r="A181" s="5">
        <v>165</v>
      </c>
      <c r="B181" s="64"/>
    </row>
    <row r="182" spans="1:2" ht="12.75">
      <c r="A182" s="5">
        <v>166</v>
      </c>
      <c r="B182" s="64"/>
    </row>
    <row r="183" spans="1:2" ht="12.75">
      <c r="A183" s="5">
        <v>167</v>
      </c>
      <c r="B183" s="64"/>
    </row>
    <row r="184" spans="1:2" ht="12.75">
      <c r="A184" s="5">
        <v>168</v>
      </c>
      <c r="B184" s="64"/>
    </row>
    <row r="185" spans="1:2" ht="12.75">
      <c r="A185" s="5">
        <v>169</v>
      </c>
      <c r="B185" s="64"/>
    </row>
    <row r="186" spans="1:2" ht="12.75">
      <c r="A186" s="5">
        <v>170</v>
      </c>
      <c r="B186" s="64"/>
    </row>
    <row r="187" spans="1:2" ht="12.75">
      <c r="A187" s="5">
        <v>171</v>
      </c>
      <c r="B187" s="64"/>
    </row>
    <row r="188" spans="1:2" ht="12.75">
      <c r="A188" s="5">
        <v>172</v>
      </c>
      <c r="B188" s="64"/>
    </row>
    <row r="189" spans="1:2" ht="12.75">
      <c r="A189" s="5">
        <v>173</v>
      </c>
      <c r="B189" s="64"/>
    </row>
    <row r="190" spans="1:2" ht="12.75">
      <c r="A190" s="5">
        <v>174</v>
      </c>
      <c r="B190" s="64"/>
    </row>
    <row r="191" spans="1:2" ht="12.75">
      <c r="A191" s="5">
        <v>175</v>
      </c>
      <c r="B191" s="64"/>
    </row>
    <row r="192" spans="1:2" ht="12.75">
      <c r="A192" s="5">
        <v>176</v>
      </c>
      <c r="B192" s="64"/>
    </row>
    <row r="193" spans="1:2" ht="12.75">
      <c r="A193" s="5">
        <v>177</v>
      </c>
      <c r="B193" s="64"/>
    </row>
    <row r="194" spans="1:2" ht="12.75">
      <c r="A194" s="5">
        <v>178</v>
      </c>
      <c r="B194" s="64"/>
    </row>
    <row r="195" spans="1:2" ht="12.75">
      <c r="A195" s="5">
        <v>179</v>
      </c>
      <c r="B195" s="64"/>
    </row>
    <row r="196" spans="1:2" ht="12.75">
      <c r="A196" s="5">
        <v>180</v>
      </c>
      <c r="B196" s="64"/>
    </row>
    <row r="197" spans="1:2" ht="12.75">
      <c r="A197" s="5">
        <v>181</v>
      </c>
      <c r="B197" s="65"/>
    </row>
    <row r="198" spans="1:2" ht="12.75">
      <c r="A198" s="5">
        <v>182</v>
      </c>
      <c r="B198" s="63" t="s">
        <v>6</v>
      </c>
    </row>
    <row r="199" spans="1:2" ht="12.75">
      <c r="A199" s="5">
        <v>183</v>
      </c>
      <c r="B199" s="64"/>
    </row>
    <row r="200" spans="1:2" ht="12.75">
      <c r="A200" s="5">
        <v>184</v>
      </c>
      <c r="B200" s="64"/>
    </row>
    <row r="201" spans="1:2" ht="12.75">
      <c r="A201" s="5">
        <v>185</v>
      </c>
      <c r="B201" s="64"/>
    </row>
    <row r="202" spans="1:2" ht="12.75">
      <c r="A202" s="5">
        <v>186</v>
      </c>
      <c r="B202" s="64"/>
    </row>
    <row r="203" spans="1:2" ht="12.75">
      <c r="A203" s="5">
        <v>187</v>
      </c>
      <c r="B203" s="64"/>
    </row>
    <row r="204" spans="1:2" ht="12.75">
      <c r="A204" s="5">
        <v>188</v>
      </c>
      <c r="B204" s="64"/>
    </row>
    <row r="205" spans="1:2" ht="12.75">
      <c r="A205" s="5">
        <v>189</v>
      </c>
      <c r="B205" s="64"/>
    </row>
    <row r="206" spans="1:2" ht="12.75">
      <c r="A206" s="5">
        <v>190</v>
      </c>
      <c r="B206" s="64"/>
    </row>
    <row r="207" spans="1:2" ht="12.75">
      <c r="A207" s="5">
        <v>191</v>
      </c>
      <c r="B207" s="64"/>
    </row>
    <row r="208" spans="1:2" ht="12.75">
      <c r="A208" s="5">
        <v>192</v>
      </c>
      <c r="B208" s="64"/>
    </row>
    <row r="209" spans="1:2" ht="12.75">
      <c r="A209" s="5">
        <v>193</v>
      </c>
      <c r="B209" s="64"/>
    </row>
    <row r="210" spans="1:2" ht="12.75">
      <c r="A210" s="5">
        <v>194</v>
      </c>
      <c r="B210" s="64"/>
    </row>
    <row r="211" spans="1:2" ht="12.75">
      <c r="A211" s="5">
        <v>195</v>
      </c>
      <c r="B211" s="64"/>
    </row>
    <row r="212" spans="1:2" ht="12.75">
      <c r="A212" s="5">
        <v>196</v>
      </c>
      <c r="B212" s="64"/>
    </row>
    <row r="213" spans="1:2" ht="12.75">
      <c r="A213" s="5">
        <v>197</v>
      </c>
      <c r="B213" s="64"/>
    </row>
    <row r="214" spans="1:2" ht="12.75">
      <c r="A214" s="5">
        <v>198</v>
      </c>
      <c r="B214" s="64"/>
    </row>
    <row r="215" spans="1:2" ht="12.75">
      <c r="A215" s="5">
        <v>199</v>
      </c>
      <c r="B215" s="64"/>
    </row>
    <row r="216" spans="1:2" ht="12.75">
      <c r="A216" s="5">
        <v>200</v>
      </c>
      <c r="B216" s="64"/>
    </row>
    <row r="217" spans="1:2" ht="12.75">
      <c r="A217" s="5">
        <v>201</v>
      </c>
      <c r="B217" s="64"/>
    </row>
    <row r="218" spans="1:2" ht="12.75">
      <c r="A218" s="5">
        <v>202</v>
      </c>
      <c r="B218" s="64"/>
    </row>
    <row r="219" spans="1:2" ht="12.75">
      <c r="A219" s="5">
        <v>203</v>
      </c>
      <c r="B219" s="64"/>
    </row>
    <row r="220" spans="1:2" ht="12.75">
      <c r="A220" s="5">
        <v>204</v>
      </c>
      <c r="B220" s="64"/>
    </row>
    <row r="221" spans="1:2" ht="12.75">
      <c r="A221" s="5">
        <v>205</v>
      </c>
      <c r="B221" s="64"/>
    </row>
    <row r="222" spans="1:2" ht="12.75">
      <c r="A222" s="5">
        <v>206</v>
      </c>
      <c r="B222" s="64"/>
    </row>
    <row r="223" spans="1:2" ht="12.75">
      <c r="A223" s="5">
        <v>207</v>
      </c>
      <c r="B223" s="64"/>
    </row>
    <row r="224" spans="1:2" ht="12.75">
      <c r="A224" s="5">
        <v>208</v>
      </c>
      <c r="B224" s="64"/>
    </row>
    <row r="225" spans="1:2" ht="12.75">
      <c r="A225" s="5">
        <v>209</v>
      </c>
      <c r="B225" s="64"/>
    </row>
    <row r="226" spans="1:2" ht="12.75">
      <c r="A226" s="5">
        <v>210</v>
      </c>
      <c r="B226" s="64"/>
    </row>
    <row r="227" spans="1:2" ht="12.75">
      <c r="A227" s="5">
        <v>211</v>
      </c>
      <c r="B227" s="64"/>
    </row>
    <row r="228" spans="1:2" ht="12.75">
      <c r="A228" s="5">
        <v>212</v>
      </c>
      <c r="B228" s="65"/>
    </row>
    <row r="229" spans="1:2" ht="12.75">
      <c r="A229" s="5">
        <v>213</v>
      </c>
      <c r="B229" s="63" t="s">
        <v>7</v>
      </c>
    </row>
    <row r="230" spans="1:2" ht="12.75">
      <c r="A230" s="5">
        <v>214</v>
      </c>
      <c r="B230" s="64"/>
    </row>
    <row r="231" spans="1:2" ht="12.75">
      <c r="A231" s="5">
        <v>215</v>
      </c>
      <c r="B231" s="64"/>
    </row>
    <row r="232" spans="1:2" ht="12.75">
      <c r="A232" s="5">
        <v>216</v>
      </c>
      <c r="B232" s="64"/>
    </row>
    <row r="233" spans="1:2" ht="12.75">
      <c r="A233" s="5">
        <v>217</v>
      </c>
      <c r="B233" s="64"/>
    </row>
    <row r="234" spans="1:2" ht="12.75">
      <c r="A234" s="5">
        <v>218</v>
      </c>
      <c r="B234" s="64"/>
    </row>
    <row r="235" spans="1:2" ht="12.75">
      <c r="A235" s="5">
        <v>219</v>
      </c>
      <c r="B235" s="64"/>
    </row>
    <row r="236" spans="1:2" ht="12.75">
      <c r="A236" s="5">
        <v>220</v>
      </c>
      <c r="B236" s="64"/>
    </row>
    <row r="237" spans="1:2" ht="12.75">
      <c r="A237" s="5">
        <v>221</v>
      </c>
      <c r="B237" s="64"/>
    </row>
    <row r="238" spans="1:2" ht="12.75">
      <c r="A238" s="5">
        <v>222</v>
      </c>
      <c r="B238" s="64"/>
    </row>
    <row r="239" spans="1:2" ht="12.75">
      <c r="A239" s="5">
        <v>223</v>
      </c>
      <c r="B239" s="64"/>
    </row>
    <row r="240" spans="1:2" ht="12.75">
      <c r="A240" s="5">
        <v>224</v>
      </c>
      <c r="B240" s="64"/>
    </row>
    <row r="241" spans="1:2" ht="12.75">
      <c r="A241" s="5">
        <v>225</v>
      </c>
      <c r="B241" s="64"/>
    </row>
    <row r="242" spans="1:2" ht="12.75">
      <c r="A242" s="5">
        <v>226</v>
      </c>
      <c r="B242" s="64"/>
    </row>
    <row r="243" spans="1:2" ht="12.75">
      <c r="A243" s="5">
        <v>227</v>
      </c>
      <c r="B243" s="64"/>
    </row>
    <row r="244" spans="1:2" ht="12.75">
      <c r="A244" s="5">
        <v>228</v>
      </c>
      <c r="B244" s="64"/>
    </row>
    <row r="245" spans="1:2" ht="12.75">
      <c r="A245" s="5">
        <v>229</v>
      </c>
      <c r="B245" s="64"/>
    </row>
    <row r="246" spans="1:2" ht="12.75">
      <c r="A246" s="5">
        <v>230</v>
      </c>
      <c r="B246" s="64"/>
    </row>
    <row r="247" spans="1:2" ht="12.75">
      <c r="A247" s="5">
        <v>231</v>
      </c>
      <c r="B247" s="64"/>
    </row>
    <row r="248" spans="1:2" ht="12.75">
      <c r="A248" s="5">
        <v>232</v>
      </c>
      <c r="B248" s="64"/>
    </row>
    <row r="249" spans="1:2" ht="12.75">
      <c r="A249" s="5">
        <v>233</v>
      </c>
      <c r="B249" s="64"/>
    </row>
    <row r="250" spans="1:2" ht="12.75">
      <c r="A250" s="5">
        <v>234</v>
      </c>
      <c r="B250" s="64"/>
    </row>
    <row r="251" spans="1:2" ht="12.75">
      <c r="A251" s="5">
        <v>235</v>
      </c>
      <c r="B251" s="64"/>
    </row>
    <row r="252" spans="1:2" ht="12.75">
      <c r="A252" s="5">
        <v>236</v>
      </c>
      <c r="B252" s="64"/>
    </row>
    <row r="253" spans="1:2" ht="12.75">
      <c r="A253" s="5">
        <v>237</v>
      </c>
      <c r="B253" s="64"/>
    </row>
    <row r="254" spans="1:2" ht="12.75">
      <c r="A254" s="5">
        <v>238</v>
      </c>
      <c r="B254" s="64"/>
    </row>
    <row r="255" spans="1:2" ht="12.75">
      <c r="A255" s="5">
        <v>239</v>
      </c>
      <c r="B255" s="64"/>
    </row>
    <row r="256" spans="1:2" ht="12.75">
      <c r="A256" s="5">
        <v>240</v>
      </c>
      <c r="B256" s="64"/>
    </row>
    <row r="257" spans="1:2" ht="12.75">
      <c r="A257" s="5">
        <v>241</v>
      </c>
      <c r="B257" s="64"/>
    </row>
    <row r="258" spans="1:2" ht="12.75">
      <c r="A258" s="5">
        <v>242</v>
      </c>
      <c r="B258" s="64"/>
    </row>
    <row r="259" spans="1:2" ht="12.75">
      <c r="A259" s="5">
        <v>243</v>
      </c>
      <c r="B259" s="65"/>
    </row>
    <row r="260" spans="1:2" ht="12.75">
      <c r="A260" s="5">
        <v>244</v>
      </c>
      <c r="B260" s="63" t="s">
        <v>8</v>
      </c>
    </row>
    <row r="261" spans="1:2" ht="12.75">
      <c r="A261" s="5">
        <v>245</v>
      </c>
      <c r="B261" s="64"/>
    </row>
    <row r="262" spans="1:2" ht="12.75">
      <c r="A262" s="5">
        <v>246</v>
      </c>
      <c r="B262" s="64"/>
    </row>
    <row r="263" spans="1:2" ht="12.75">
      <c r="A263" s="5">
        <v>247</v>
      </c>
      <c r="B263" s="64"/>
    </row>
    <row r="264" spans="1:2" ht="12.75">
      <c r="A264" s="5">
        <v>248</v>
      </c>
      <c r="B264" s="64"/>
    </row>
    <row r="265" spans="1:2" ht="12.75">
      <c r="A265" s="5">
        <v>249</v>
      </c>
      <c r="B265" s="64"/>
    </row>
    <row r="266" spans="1:2" ht="12.75">
      <c r="A266" s="5">
        <v>250</v>
      </c>
      <c r="B266" s="64"/>
    </row>
    <row r="267" spans="1:2" ht="12.75">
      <c r="A267" s="5">
        <v>251</v>
      </c>
      <c r="B267" s="64"/>
    </row>
    <row r="268" spans="1:2" ht="12.75">
      <c r="A268" s="5">
        <v>252</v>
      </c>
      <c r="B268" s="64"/>
    </row>
    <row r="269" spans="1:2" ht="12.75">
      <c r="A269" s="5">
        <v>253</v>
      </c>
      <c r="B269" s="64"/>
    </row>
    <row r="270" spans="1:2" ht="12.75">
      <c r="A270" s="5">
        <v>254</v>
      </c>
      <c r="B270" s="64"/>
    </row>
    <row r="271" spans="1:2" ht="12.75">
      <c r="A271" s="5">
        <v>255</v>
      </c>
      <c r="B271" s="64"/>
    </row>
    <row r="272" spans="1:2" ht="12.75">
      <c r="A272" s="5">
        <v>256</v>
      </c>
      <c r="B272" s="64"/>
    </row>
    <row r="273" spans="1:2" ht="12.75">
      <c r="A273" s="5">
        <v>257</v>
      </c>
      <c r="B273" s="64"/>
    </row>
    <row r="274" spans="1:2" ht="12.75">
      <c r="A274" s="5">
        <v>258</v>
      </c>
      <c r="B274" s="64"/>
    </row>
    <row r="275" spans="1:2" ht="12.75">
      <c r="A275" s="5">
        <v>259</v>
      </c>
      <c r="B275" s="64"/>
    </row>
    <row r="276" spans="1:2" ht="12.75">
      <c r="A276" s="5">
        <v>260</v>
      </c>
      <c r="B276" s="64"/>
    </row>
    <row r="277" spans="1:2" ht="12.75">
      <c r="A277" s="5">
        <v>261</v>
      </c>
      <c r="B277" s="64"/>
    </row>
    <row r="278" spans="1:2" ht="12.75">
      <c r="A278" s="5">
        <v>262</v>
      </c>
      <c r="B278" s="64"/>
    </row>
    <row r="279" spans="1:2" ht="12.75">
      <c r="A279" s="5">
        <v>263</v>
      </c>
      <c r="B279" s="64"/>
    </row>
    <row r="280" spans="1:2" ht="12.75">
      <c r="A280" s="5">
        <v>264</v>
      </c>
      <c r="B280" s="64"/>
    </row>
    <row r="281" spans="1:2" ht="12.75">
      <c r="A281" s="5">
        <v>265</v>
      </c>
      <c r="B281" s="64"/>
    </row>
    <row r="282" spans="1:2" ht="12.75">
      <c r="A282" s="5">
        <v>266</v>
      </c>
      <c r="B282" s="64"/>
    </row>
    <row r="283" spans="1:2" ht="12.75">
      <c r="A283" s="5">
        <v>267</v>
      </c>
      <c r="B283" s="64"/>
    </row>
    <row r="284" spans="1:2" ht="12.75">
      <c r="A284" s="5">
        <v>268</v>
      </c>
      <c r="B284" s="64"/>
    </row>
    <row r="285" spans="1:2" ht="12.75">
      <c r="A285" s="5">
        <v>269</v>
      </c>
      <c r="B285" s="64"/>
    </row>
    <row r="286" spans="1:2" ht="12.75">
      <c r="A286" s="5">
        <v>270</v>
      </c>
      <c r="B286" s="64"/>
    </row>
    <row r="287" spans="1:2" ht="12.75">
      <c r="A287" s="5">
        <v>271</v>
      </c>
      <c r="B287" s="64"/>
    </row>
    <row r="288" spans="1:2" ht="12.75">
      <c r="A288" s="5">
        <v>272</v>
      </c>
      <c r="B288" s="64"/>
    </row>
    <row r="289" spans="1:2" ht="12.75">
      <c r="A289" s="5">
        <v>273</v>
      </c>
      <c r="B289" s="65"/>
    </row>
    <row r="290" spans="1:2" ht="12.75">
      <c r="A290" s="5">
        <v>274</v>
      </c>
      <c r="B290" s="63" t="s">
        <v>9</v>
      </c>
    </row>
    <row r="291" spans="1:2" ht="12.75">
      <c r="A291" s="5">
        <v>275</v>
      </c>
      <c r="B291" s="64"/>
    </row>
    <row r="292" spans="1:2" ht="12.75">
      <c r="A292" s="5">
        <v>276</v>
      </c>
      <c r="B292" s="64"/>
    </row>
    <row r="293" spans="1:2" ht="12.75">
      <c r="A293" s="5">
        <v>277</v>
      </c>
      <c r="B293" s="64"/>
    </row>
    <row r="294" spans="1:2" ht="12.75">
      <c r="A294" s="5">
        <v>278</v>
      </c>
      <c r="B294" s="64"/>
    </row>
    <row r="295" spans="1:2" ht="12.75">
      <c r="A295" s="5">
        <v>279</v>
      </c>
      <c r="B295" s="64"/>
    </row>
    <row r="296" spans="1:2" ht="12.75">
      <c r="A296" s="5">
        <v>280</v>
      </c>
      <c r="B296" s="64"/>
    </row>
    <row r="297" spans="1:2" ht="12.75">
      <c r="A297" s="5">
        <v>281</v>
      </c>
      <c r="B297" s="64"/>
    </row>
    <row r="298" spans="1:2" ht="12.75">
      <c r="A298" s="5">
        <v>282</v>
      </c>
      <c r="B298" s="64"/>
    </row>
    <row r="299" spans="1:2" ht="12.75">
      <c r="A299" s="5">
        <v>283</v>
      </c>
      <c r="B299" s="64"/>
    </row>
    <row r="300" spans="1:2" ht="12.75">
      <c r="A300" s="5">
        <v>284</v>
      </c>
      <c r="B300" s="64"/>
    </row>
    <row r="301" spans="1:2" ht="12.75">
      <c r="A301" s="5">
        <v>285</v>
      </c>
      <c r="B301" s="64"/>
    </row>
    <row r="302" spans="1:2" ht="12.75">
      <c r="A302" s="5">
        <v>286</v>
      </c>
      <c r="B302" s="64"/>
    </row>
    <row r="303" spans="1:2" ht="12.75">
      <c r="A303" s="5">
        <v>287</v>
      </c>
      <c r="B303" s="64"/>
    </row>
    <row r="304" spans="1:2" ht="12.75">
      <c r="A304" s="5">
        <v>288</v>
      </c>
      <c r="B304" s="64"/>
    </row>
    <row r="305" spans="1:2" ht="12.75">
      <c r="A305" s="5">
        <v>289</v>
      </c>
      <c r="B305" s="64"/>
    </row>
    <row r="306" spans="1:2" ht="12.75">
      <c r="A306" s="5">
        <v>290</v>
      </c>
      <c r="B306" s="64"/>
    </row>
    <row r="307" spans="1:2" ht="12.75">
      <c r="A307" s="5">
        <v>291</v>
      </c>
      <c r="B307" s="64"/>
    </row>
    <row r="308" spans="1:2" ht="12.75">
      <c r="A308" s="5">
        <v>292</v>
      </c>
      <c r="B308" s="64"/>
    </row>
    <row r="309" spans="1:2" ht="12.75">
      <c r="A309" s="5">
        <v>293</v>
      </c>
      <c r="B309" s="64"/>
    </row>
    <row r="310" spans="1:2" ht="12.75">
      <c r="A310" s="5">
        <v>294</v>
      </c>
      <c r="B310" s="64"/>
    </row>
    <row r="311" spans="1:2" ht="12.75">
      <c r="A311" s="5">
        <v>295</v>
      </c>
      <c r="B311" s="64"/>
    </row>
    <row r="312" spans="1:2" ht="12.75">
      <c r="A312" s="5">
        <v>296</v>
      </c>
      <c r="B312" s="64"/>
    </row>
    <row r="313" spans="1:2" ht="12.75">
      <c r="A313" s="5">
        <v>297</v>
      </c>
      <c r="B313" s="64"/>
    </row>
    <row r="314" spans="1:2" ht="12.75">
      <c r="A314" s="5">
        <v>298</v>
      </c>
      <c r="B314" s="64"/>
    </row>
    <row r="315" spans="1:2" ht="12.75">
      <c r="A315" s="5">
        <v>299</v>
      </c>
      <c r="B315" s="64"/>
    </row>
    <row r="316" spans="1:2" ht="12.75">
      <c r="A316" s="5">
        <v>300</v>
      </c>
      <c r="B316" s="64"/>
    </row>
    <row r="317" spans="1:2" ht="12.75">
      <c r="A317" s="5">
        <v>301</v>
      </c>
      <c r="B317" s="64"/>
    </row>
    <row r="318" spans="1:2" ht="12.75">
      <c r="A318" s="5">
        <v>302</v>
      </c>
      <c r="B318" s="64"/>
    </row>
    <row r="319" spans="1:2" ht="12.75">
      <c r="A319" s="5">
        <v>303</v>
      </c>
      <c r="B319" s="64"/>
    </row>
    <row r="320" spans="1:2" ht="12.75">
      <c r="A320" s="5">
        <v>304</v>
      </c>
      <c r="B320" s="65"/>
    </row>
    <row r="321" spans="1:2" ht="12.75">
      <c r="A321" s="5">
        <v>305</v>
      </c>
      <c r="B321" s="63" t="s">
        <v>10</v>
      </c>
    </row>
    <row r="322" spans="1:2" ht="12.75">
      <c r="A322" s="5">
        <v>306</v>
      </c>
      <c r="B322" s="64"/>
    </row>
    <row r="323" spans="1:2" ht="12.75">
      <c r="A323" s="5">
        <v>307</v>
      </c>
      <c r="B323" s="64"/>
    </row>
    <row r="324" spans="1:2" ht="12.75">
      <c r="A324" s="5">
        <v>308</v>
      </c>
      <c r="B324" s="64"/>
    </row>
    <row r="325" spans="1:2" ht="12.75">
      <c r="A325" s="5">
        <v>309</v>
      </c>
      <c r="B325" s="64"/>
    </row>
    <row r="326" spans="1:2" ht="12.75">
      <c r="A326" s="5">
        <v>310</v>
      </c>
      <c r="B326" s="64"/>
    </row>
    <row r="327" spans="1:2" ht="12.75">
      <c r="A327" s="5">
        <v>311</v>
      </c>
      <c r="B327" s="64"/>
    </row>
    <row r="328" spans="1:2" ht="12.75">
      <c r="A328" s="5">
        <v>312</v>
      </c>
      <c r="B328" s="64"/>
    </row>
    <row r="329" spans="1:2" ht="12.75">
      <c r="A329" s="5">
        <v>313</v>
      </c>
      <c r="B329" s="64"/>
    </row>
    <row r="330" spans="1:2" ht="12.75">
      <c r="A330" s="5">
        <v>314</v>
      </c>
      <c r="B330" s="64"/>
    </row>
    <row r="331" spans="1:2" ht="12.75">
      <c r="A331" s="5">
        <v>315</v>
      </c>
      <c r="B331" s="64"/>
    </row>
    <row r="332" spans="1:2" ht="12.75">
      <c r="A332" s="5">
        <v>316</v>
      </c>
      <c r="B332" s="64"/>
    </row>
    <row r="333" spans="1:2" ht="12.75">
      <c r="A333" s="5">
        <v>317</v>
      </c>
      <c r="B333" s="64"/>
    </row>
    <row r="334" spans="1:2" ht="12.75">
      <c r="A334" s="5">
        <v>318</v>
      </c>
      <c r="B334" s="64"/>
    </row>
    <row r="335" spans="1:2" ht="12.75">
      <c r="A335" s="5">
        <v>319</v>
      </c>
      <c r="B335" s="64"/>
    </row>
    <row r="336" spans="1:2" ht="12.75">
      <c r="A336" s="5">
        <v>320</v>
      </c>
      <c r="B336" s="64"/>
    </row>
    <row r="337" spans="1:2" ht="12.75">
      <c r="A337" s="5">
        <v>321</v>
      </c>
      <c r="B337" s="64"/>
    </row>
    <row r="338" spans="1:2" ht="12.75">
      <c r="A338" s="5">
        <v>322</v>
      </c>
      <c r="B338" s="64"/>
    </row>
    <row r="339" spans="1:2" ht="12.75">
      <c r="A339" s="5">
        <v>323</v>
      </c>
      <c r="B339" s="64"/>
    </row>
    <row r="340" spans="1:2" ht="12.75">
      <c r="A340" s="5">
        <v>324</v>
      </c>
      <c r="B340" s="64"/>
    </row>
    <row r="341" spans="1:2" ht="12.75">
      <c r="A341" s="5">
        <v>325</v>
      </c>
      <c r="B341" s="64"/>
    </row>
    <row r="342" spans="1:2" ht="12.75">
      <c r="A342" s="5">
        <v>326</v>
      </c>
      <c r="B342" s="64"/>
    </row>
    <row r="343" spans="1:2" ht="12.75">
      <c r="A343" s="5">
        <v>327</v>
      </c>
      <c r="B343" s="64"/>
    </row>
    <row r="344" spans="1:2" ht="12.75">
      <c r="A344" s="5">
        <v>328</v>
      </c>
      <c r="B344" s="64"/>
    </row>
    <row r="345" spans="1:2" ht="12.75">
      <c r="A345" s="5">
        <v>329</v>
      </c>
      <c r="B345" s="64"/>
    </row>
    <row r="346" spans="1:2" ht="12.75">
      <c r="A346" s="5">
        <v>330</v>
      </c>
      <c r="B346" s="64"/>
    </row>
    <row r="347" spans="1:2" ht="12.75">
      <c r="A347" s="5">
        <v>331</v>
      </c>
      <c r="B347" s="64"/>
    </row>
    <row r="348" spans="1:2" ht="12.75">
      <c r="A348" s="5">
        <v>332</v>
      </c>
      <c r="B348" s="64"/>
    </row>
    <row r="349" spans="1:2" ht="12.75">
      <c r="A349" s="5">
        <v>333</v>
      </c>
      <c r="B349" s="64"/>
    </row>
    <row r="350" spans="1:2" ht="12.75">
      <c r="A350" s="5">
        <v>334</v>
      </c>
      <c r="B350" s="65"/>
    </row>
    <row r="351" spans="1:2" ht="12.75">
      <c r="A351" s="5">
        <v>335</v>
      </c>
      <c r="B351" s="63" t="s">
        <v>11</v>
      </c>
    </row>
    <row r="352" spans="1:2" ht="12.75">
      <c r="A352" s="5">
        <v>336</v>
      </c>
      <c r="B352" s="64"/>
    </row>
    <row r="353" spans="1:2" ht="12.75">
      <c r="A353" s="5">
        <v>337</v>
      </c>
      <c r="B353" s="64"/>
    </row>
    <row r="354" spans="1:2" ht="12.75">
      <c r="A354" s="5">
        <v>338</v>
      </c>
      <c r="B354" s="64"/>
    </row>
    <row r="355" spans="1:2" ht="12.75">
      <c r="A355" s="5">
        <v>339</v>
      </c>
      <c r="B355" s="64"/>
    </row>
    <row r="356" spans="1:2" ht="12.75">
      <c r="A356" s="5">
        <v>340</v>
      </c>
      <c r="B356" s="64"/>
    </row>
    <row r="357" spans="1:2" ht="12.75">
      <c r="A357" s="5">
        <v>341</v>
      </c>
      <c r="B357" s="64"/>
    </row>
    <row r="358" spans="1:2" ht="12.75">
      <c r="A358" s="5">
        <v>342</v>
      </c>
      <c r="B358" s="64"/>
    </row>
    <row r="359" spans="1:2" ht="12.75">
      <c r="A359" s="5">
        <v>343</v>
      </c>
      <c r="B359" s="64"/>
    </row>
    <row r="360" spans="1:2" ht="12.75">
      <c r="A360" s="5">
        <v>344</v>
      </c>
      <c r="B360" s="64"/>
    </row>
    <row r="361" spans="1:2" ht="12.75">
      <c r="A361" s="5">
        <v>345</v>
      </c>
      <c r="B361" s="64"/>
    </row>
    <row r="362" spans="1:2" ht="12.75">
      <c r="A362" s="5">
        <v>346</v>
      </c>
      <c r="B362" s="64"/>
    </row>
    <row r="363" spans="1:2" ht="12.75">
      <c r="A363" s="5">
        <v>347</v>
      </c>
      <c r="B363" s="64"/>
    </row>
    <row r="364" spans="1:2" ht="12.75">
      <c r="A364" s="5">
        <v>348</v>
      </c>
      <c r="B364" s="64"/>
    </row>
    <row r="365" spans="1:2" ht="12.75">
      <c r="A365" s="5">
        <v>349</v>
      </c>
      <c r="B365" s="64"/>
    </row>
    <row r="366" spans="1:2" ht="12.75">
      <c r="A366" s="5">
        <v>350</v>
      </c>
      <c r="B366" s="64"/>
    </row>
    <row r="367" spans="1:2" ht="12.75">
      <c r="A367" s="5">
        <v>351</v>
      </c>
      <c r="B367" s="64"/>
    </row>
    <row r="368" spans="1:2" ht="12.75">
      <c r="A368" s="5">
        <v>352</v>
      </c>
      <c r="B368" s="64"/>
    </row>
    <row r="369" spans="1:2" ht="12.75">
      <c r="A369" s="5">
        <v>353</v>
      </c>
      <c r="B369" s="64"/>
    </row>
    <row r="370" spans="1:2" ht="12.75">
      <c r="A370" s="5">
        <v>354</v>
      </c>
      <c r="B370" s="64"/>
    </row>
    <row r="371" spans="1:2" ht="12.75">
      <c r="A371" s="5">
        <v>355</v>
      </c>
      <c r="B371" s="64"/>
    </row>
    <row r="372" spans="1:2" ht="12.75">
      <c r="A372" s="5">
        <v>356</v>
      </c>
      <c r="B372" s="64"/>
    </row>
    <row r="373" spans="1:2" ht="12.75">
      <c r="A373" s="5">
        <v>357</v>
      </c>
      <c r="B373" s="64"/>
    </row>
    <row r="374" spans="1:2" ht="12.75">
      <c r="A374" s="5">
        <v>358</v>
      </c>
      <c r="B374" s="64"/>
    </row>
    <row r="375" spans="1:2" ht="12.75">
      <c r="A375" s="5">
        <v>359</v>
      </c>
      <c r="B375" s="64"/>
    </row>
    <row r="376" spans="1:2" ht="12.75">
      <c r="A376" s="5">
        <v>360</v>
      </c>
      <c r="B376" s="64"/>
    </row>
    <row r="377" spans="1:2" ht="12.75">
      <c r="A377" s="5">
        <v>361</v>
      </c>
      <c r="B377" s="64"/>
    </row>
    <row r="378" spans="1:2" ht="12.75">
      <c r="A378" s="5">
        <v>362</v>
      </c>
      <c r="B378" s="64"/>
    </row>
    <row r="379" spans="1:2" ht="12.75">
      <c r="A379" s="5">
        <v>363</v>
      </c>
      <c r="B379" s="64"/>
    </row>
    <row r="380" spans="1:2" ht="12.75">
      <c r="A380" s="5">
        <v>364</v>
      </c>
      <c r="B380" s="64"/>
    </row>
    <row r="381" spans="1:2" ht="12.75">
      <c r="A381" s="5">
        <v>365</v>
      </c>
      <c r="B381" s="65"/>
    </row>
  </sheetData>
  <sheetProtection/>
  <mergeCells count="12">
    <mergeCell ref="B321:B350"/>
    <mergeCell ref="B351:B381"/>
    <mergeCell ref="B137:B167"/>
    <mergeCell ref="B168:B197"/>
    <mergeCell ref="B198:B228"/>
    <mergeCell ref="B229:B259"/>
    <mergeCell ref="B47:B75"/>
    <mergeCell ref="B76:B106"/>
    <mergeCell ref="B107:B136"/>
    <mergeCell ref="B16:B46"/>
    <mergeCell ref="B260:B289"/>
    <mergeCell ref="B290:B320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T34" sqref="T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4" max="14" width="10.00390625" style="0" bestFit="1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7">
        <v>39448</v>
      </c>
      <c r="B1" s="67"/>
      <c r="C1" s="8">
        <v>1</v>
      </c>
      <c r="E1">
        <v>3.6</v>
      </c>
    </row>
    <row r="2" spans="1:25" ht="33.75">
      <c r="A2" s="68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2016</v>
      </c>
      <c r="B4" s="55">
        <v>42614</v>
      </c>
      <c r="C4" s="38">
        <v>28.21</v>
      </c>
      <c r="D4" s="6">
        <v>1543</v>
      </c>
      <c r="E4" s="6">
        <v>15.02</v>
      </c>
      <c r="F4" s="6">
        <v>717</v>
      </c>
      <c r="G4" s="38">
        <v>19.9</v>
      </c>
      <c r="H4" s="38">
        <v>96.6</v>
      </c>
      <c r="I4" s="6">
        <v>715</v>
      </c>
      <c r="J4" s="38">
        <v>45.67</v>
      </c>
      <c r="K4" s="6">
        <v>1544</v>
      </c>
      <c r="L4" s="38">
        <v>77.5</v>
      </c>
      <c r="M4" s="6">
        <v>0.2</v>
      </c>
      <c r="N4" s="36">
        <v>1.531</v>
      </c>
      <c r="O4" s="40">
        <f>4.85*3.6</f>
        <v>17.46</v>
      </c>
      <c r="P4" s="6">
        <v>1015</v>
      </c>
      <c r="Q4" s="37">
        <v>94.8</v>
      </c>
      <c r="R4" s="38">
        <v>10.42</v>
      </c>
      <c r="S4" s="37">
        <v>669.7</v>
      </c>
      <c r="T4" s="6">
        <v>1041</v>
      </c>
      <c r="U4" s="38">
        <v>56.25</v>
      </c>
      <c r="V4" s="6">
        <v>1329</v>
      </c>
      <c r="W4" s="38">
        <v>-18.28</v>
      </c>
      <c r="X4" s="6">
        <v>2359</v>
      </c>
      <c r="Y4" s="36">
        <v>1.902</v>
      </c>
    </row>
    <row r="5" spans="1:25" ht="12.75">
      <c r="A5" s="6">
        <v>2016</v>
      </c>
      <c r="B5" s="55">
        <v>42615</v>
      </c>
      <c r="C5" s="38">
        <v>32.85</v>
      </c>
      <c r="D5" s="6">
        <v>1602</v>
      </c>
      <c r="E5" s="38">
        <v>15.49</v>
      </c>
      <c r="F5" s="6">
        <v>553</v>
      </c>
      <c r="G5" s="38">
        <v>23.66</v>
      </c>
      <c r="H5" s="38">
        <v>81</v>
      </c>
      <c r="I5" s="6">
        <v>629</v>
      </c>
      <c r="J5" s="6">
        <v>26.18</v>
      </c>
      <c r="K5" s="6">
        <v>1604</v>
      </c>
      <c r="L5" s="38">
        <v>55.88</v>
      </c>
      <c r="M5" s="39">
        <v>0</v>
      </c>
      <c r="N5" s="36">
        <v>2.1</v>
      </c>
      <c r="O5" s="36">
        <v>25.02</v>
      </c>
      <c r="P5" s="6">
        <v>1420</v>
      </c>
      <c r="Q5" s="37">
        <v>294.8</v>
      </c>
      <c r="R5" s="6">
        <v>11.01</v>
      </c>
      <c r="S5" s="37">
        <v>711</v>
      </c>
      <c r="T5" s="6">
        <v>1205</v>
      </c>
      <c r="U5" s="38">
        <v>51.84</v>
      </c>
      <c r="V5" s="6">
        <v>1308</v>
      </c>
      <c r="W5" s="38">
        <v>-19.58</v>
      </c>
      <c r="X5" s="6">
        <v>443</v>
      </c>
      <c r="Y5" s="36">
        <v>3.004</v>
      </c>
    </row>
    <row r="6" spans="1:25" ht="12.75">
      <c r="A6" s="6">
        <v>2016</v>
      </c>
      <c r="B6" s="55">
        <v>42616</v>
      </c>
      <c r="C6" s="38">
        <v>30.93</v>
      </c>
      <c r="D6" s="6">
        <v>1626</v>
      </c>
      <c r="E6" s="38">
        <v>18.93</v>
      </c>
      <c r="F6" s="6">
        <v>630</v>
      </c>
      <c r="G6" s="38">
        <v>23.9</v>
      </c>
      <c r="H6" s="38">
        <v>85.7</v>
      </c>
      <c r="I6" s="6">
        <v>631</v>
      </c>
      <c r="J6" s="38">
        <v>28.04</v>
      </c>
      <c r="K6" s="6">
        <v>1628</v>
      </c>
      <c r="L6" s="38">
        <v>60.32</v>
      </c>
      <c r="M6" s="39">
        <v>0</v>
      </c>
      <c r="N6" s="36">
        <v>2.23</v>
      </c>
      <c r="O6" s="36">
        <v>29.052</v>
      </c>
      <c r="P6" s="6">
        <v>1929</v>
      </c>
      <c r="Q6" s="37">
        <v>170.3</v>
      </c>
      <c r="R6" s="6">
        <v>9.93</v>
      </c>
      <c r="S6" s="37">
        <v>882</v>
      </c>
      <c r="T6" s="6">
        <v>1213</v>
      </c>
      <c r="U6" s="38">
        <v>43.55</v>
      </c>
      <c r="V6" s="6">
        <v>1326</v>
      </c>
      <c r="W6" s="38">
        <v>-13.7</v>
      </c>
      <c r="X6" s="6">
        <v>2303</v>
      </c>
      <c r="Y6" s="36">
        <v>2.626</v>
      </c>
    </row>
    <row r="7" spans="1:25" ht="12.75">
      <c r="A7" s="6">
        <v>2016</v>
      </c>
      <c r="B7" s="55">
        <v>42617</v>
      </c>
      <c r="C7" s="38">
        <v>24.4</v>
      </c>
      <c r="D7" s="6">
        <v>1220</v>
      </c>
      <c r="E7" s="6">
        <v>16.88</v>
      </c>
      <c r="F7" s="6">
        <v>2356</v>
      </c>
      <c r="G7" s="38">
        <v>20.04</v>
      </c>
      <c r="H7" s="38">
        <v>92.3</v>
      </c>
      <c r="I7" s="6">
        <v>2349</v>
      </c>
      <c r="J7" s="38">
        <v>48.28</v>
      </c>
      <c r="K7" s="6">
        <v>1334</v>
      </c>
      <c r="L7" s="38">
        <v>77.6</v>
      </c>
      <c r="M7" s="6">
        <v>0.6</v>
      </c>
      <c r="N7" s="36">
        <v>1.143</v>
      </c>
      <c r="O7" s="40">
        <v>19.35</v>
      </c>
      <c r="P7" s="6">
        <v>4</v>
      </c>
      <c r="Q7" s="37">
        <v>159.9</v>
      </c>
      <c r="R7" s="38">
        <v>4.075</v>
      </c>
      <c r="S7" s="37">
        <v>356</v>
      </c>
      <c r="T7" s="6">
        <v>834</v>
      </c>
      <c r="U7" s="38">
        <v>16.53</v>
      </c>
      <c r="V7" s="6">
        <v>1232</v>
      </c>
      <c r="W7" s="6">
        <v>-17.58</v>
      </c>
      <c r="X7" s="6">
        <v>555</v>
      </c>
      <c r="Y7" s="36">
        <v>0.975</v>
      </c>
    </row>
    <row r="8" spans="1:25" ht="12.75">
      <c r="A8" s="6">
        <v>2016</v>
      </c>
      <c r="B8" s="55">
        <v>42618</v>
      </c>
      <c r="C8" s="6">
        <v>30.93</v>
      </c>
      <c r="D8" s="6">
        <v>1502</v>
      </c>
      <c r="E8" s="38">
        <v>16.88</v>
      </c>
      <c r="F8" s="6">
        <v>27</v>
      </c>
      <c r="G8" s="38">
        <v>23.4</v>
      </c>
      <c r="H8" s="38">
        <v>92.7</v>
      </c>
      <c r="I8" s="6">
        <v>5</v>
      </c>
      <c r="J8" s="38">
        <v>25.19</v>
      </c>
      <c r="K8" s="6">
        <v>1506</v>
      </c>
      <c r="L8" s="38">
        <v>59.97</v>
      </c>
      <c r="M8" s="6">
        <v>0</v>
      </c>
      <c r="N8" s="36">
        <v>1.663</v>
      </c>
      <c r="O8" s="40">
        <f>7.55*3.6</f>
        <v>27.18</v>
      </c>
      <c r="P8" s="6">
        <v>2342</v>
      </c>
      <c r="Q8" s="37">
        <v>184.8</v>
      </c>
      <c r="R8" s="38">
        <v>10.25</v>
      </c>
      <c r="S8" s="37">
        <v>833</v>
      </c>
      <c r="T8" s="6">
        <v>1212</v>
      </c>
      <c r="U8" s="38">
        <v>49.81</v>
      </c>
      <c r="V8" s="6">
        <v>1322</v>
      </c>
      <c r="W8" s="38">
        <v>-18.17</v>
      </c>
      <c r="X8" s="6">
        <v>104</v>
      </c>
      <c r="Y8" s="36">
        <v>2.729</v>
      </c>
    </row>
    <row r="9" spans="1:25" ht="12.75">
      <c r="A9" s="6">
        <v>2016</v>
      </c>
      <c r="B9" s="55">
        <v>42619</v>
      </c>
      <c r="C9" s="38">
        <v>23.53</v>
      </c>
      <c r="D9" s="6">
        <v>1609</v>
      </c>
      <c r="E9" s="6">
        <v>16.74</v>
      </c>
      <c r="F9" s="6">
        <v>2354</v>
      </c>
      <c r="G9" s="38">
        <v>19.35</v>
      </c>
      <c r="H9" s="38">
        <v>95.2</v>
      </c>
      <c r="I9" s="6">
        <v>957</v>
      </c>
      <c r="J9" s="38">
        <v>61.54</v>
      </c>
      <c r="K9" s="6">
        <v>1610</v>
      </c>
      <c r="L9" s="38">
        <v>82.2</v>
      </c>
      <c r="M9" s="6">
        <v>3.7</v>
      </c>
      <c r="N9" s="36">
        <v>2.039</v>
      </c>
      <c r="O9" s="36">
        <f>11.37*3.6</f>
        <v>40.931999999999995</v>
      </c>
      <c r="P9" s="6">
        <v>217</v>
      </c>
      <c r="Q9" s="37">
        <v>201.8</v>
      </c>
      <c r="R9" s="38">
        <v>5.28</v>
      </c>
      <c r="S9" s="37">
        <v>941</v>
      </c>
      <c r="T9" s="6">
        <v>1226</v>
      </c>
      <c r="U9" s="38">
        <v>28.56</v>
      </c>
      <c r="V9" s="6">
        <v>1219</v>
      </c>
      <c r="W9" s="38">
        <v>-18.34</v>
      </c>
      <c r="X9" s="6">
        <v>2359</v>
      </c>
      <c r="Y9" s="36">
        <v>1.031</v>
      </c>
    </row>
    <row r="10" spans="1:25" ht="12.75">
      <c r="A10" s="6">
        <v>2016</v>
      </c>
      <c r="B10" s="55">
        <v>42620</v>
      </c>
      <c r="C10" s="38">
        <v>23.53</v>
      </c>
      <c r="D10" s="6">
        <v>1629</v>
      </c>
      <c r="E10" s="38">
        <v>14.37</v>
      </c>
      <c r="F10" s="6">
        <v>702</v>
      </c>
      <c r="G10" s="38">
        <v>17.95</v>
      </c>
      <c r="H10" s="38">
        <v>93.7</v>
      </c>
      <c r="I10" s="6">
        <v>38</v>
      </c>
      <c r="J10" s="38">
        <v>51.66</v>
      </c>
      <c r="K10" s="6">
        <v>1700</v>
      </c>
      <c r="L10" s="38">
        <v>74.9</v>
      </c>
      <c r="M10" s="6">
        <v>0</v>
      </c>
      <c r="N10" s="36">
        <v>2.301</v>
      </c>
      <c r="O10" s="36">
        <f>5.3*3.6</f>
        <v>19.08</v>
      </c>
      <c r="P10" s="6">
        <v>1517</v>
      </c>
      <c r="Q10" s="37">
        <v>198</v>
      </c>
      <c r="R10" s="38">
        <v>7.88</v>
      </c>
      <c r="S10" s="37">
        <v>901</v>
      </c>
      <c r="T10" s="6">
        <v>1311</v>
      </c>
      <c r="U10" s="38">
        <v>31.07</v>
      </c>
      <c r="V10" s="6">
        <v>1447</v>
      </c>
      <c r="W10" s="38">
        <v>-18.66</v>
      </c>
      <c r="X10" s="6">
        <v>15</v>
      </c>
      <c r="Y10" s="36">
        <v>1.672</v>
      </c>
    </row>
    <row r="11" spans="1:25" ht="12.75">
      <c r="A11" s="6">
        <v>2016</v>
      </c>
      <c r="B11" s="55">
        <v>42621</v>
      </c>
      <c r="C11" s="38">
        <v>27.43</v>
      </c>
      <c r="D11" s="6">
        <v>1457</v>
      </c>
      <c r="E11" s="38">
        <v>12.71</v>
      </c>
      <c r="F11" s="6">
        <v>601</v>
      </c>
      <c r="G11" s="6">
        <v>19.83</v>
      </c>
      <c r="H11" s="38">
        <v>85.1</v>
      </c>
      <c r="I11" s="6">
        <v>556</v>
      </c>
      <c r="J11" s="38">
        <v>24.53</v>
      </c>
      <c r="K11" s="6">
        <v>1554</v>
      </c>
      <c r="L11" s="38">
        <v>51.75</v>
      </c>
      <c r="M11" s="6">
        <v>0</v>
      </c>
      <c r="N11" s="36">
        <v>1.653</v>
      </c>
      <c r="O11" s="36">
        <f>7.17*3.6</f>
        <v>25.812</v>
      </c>
      <c r="P11" s="6">
        <v>1446</v>
      </c>
      <c r="Q11" s="37">
        <v>213.5</v>
      </c>
      <c r="R11" s="6">
        <v>12.06</v>
      </c>
      <c r="S11" s="37">
        <v>761</v>
      </c>
      <c r="T11" s="6">
        <v>1210</v>
      </c>
      <c r="U11" s="38">
        <v>52.14</v>
      </c>
      <c r="V11" s="6">
        <v>1222</v>
      </c>
      <c r="W11" s="38">
        <v>-22.31</v>
      </c>
      <c r="X11" s="6">
        <v>625</v>
      </c>
      <c r="Y11" s="36">
        <v>3.195</v>
      </c>
    </row>
    <row r="12" spans="1:25" ht="12.75">
      <c r="A12" s="6">
        <v>2016</v>
      </c>
      <c r="B12" s="55">
        <v>42622</v>
      </c>
      <c r="C12" s="38">
        <v>30.27</v>
      </c>
      <c r="D12" s="6">
        <v>1448</v>
      </c>
      <c r="E12" s="6">
        <v>15.42</v>
      </c>
      <c r="F12" s="6">
        <v>459</v>
      </c>
      <c r="G12" s="38">
        <v>22.31</v>
      </c>
      <c r="H12" s="38">
        <v>81.4</v>
      </c>
      <c r="I12" s="6">
        <v>714</v>
      </c>
      <c r="J12" s="38">
        <v>25.06</v>
      </c>
      <c r="K12" s="6">
        <v>1439</v>
      </c>
      <c r="L12" s="38">
        <v>49.97</v>
      </c>
      <c r="M12" s="6">
        <v>0</v>
      </c>
      <c r="N12" s="36">
        <v>1.605</v>
      </c>
      <c r="O12" s="36">
        <f>6.05*3.6</f>
        <v>21.78</v>
      </c>
      <c r="P12" s="6">
        <v>1308</v>
      </c>
      <c r="Q12" s="37">
        <v>153.6</v>
      </c>
      <c r="R12" s="38">
        <v>10.85</v>
      </c>
      <c r="S12" s="37">
        <v>689.4</v>
      </c>
      <c r="T12" s="6">
        <v>1223</v>
      </c>
      <c r="U12" s="35">
        <v>51.75</v>
      </c>
      <c r="V12" s="6">
        <v>1244</v>
      </c>
      <c r="W12" s="38">
        <v>-15.78</v>
      </c>
      <c r="X12" s="6">
        <v>7</v>
      </c>
      <c r="Y12" s="40">
        <v>3.008</v>
      </c>
    </row>
    <row r="13" spans="1:25" ht="12.75">
      <c r="A13" s="6">
        <v>2016</v>
      </c>
      <c r="B13" s="55">
        <v>42623</v>
      </c>
      <c r="C13" s="38">
        <v>32.65</v>
      </c>
      <c r="D13" s="6">
        <v>1501</v>
      </c>
      <c r="E13" s="6">
        <v>16.15</v>
      </c>
      <c r="F13" s="6">
        <v>614</v>
      </c>
      <c r="G13" s="38">
        <v>24.35</v>
      </c>
      <c r="H13" s="38">
        <v>84.3</v>
      </c>
      <c r="I13" s="6">
        <v>616</v>
      </c>
      <c r="J13" s="6">
        <v>19.62</v>
      </c>
      <c r="K13" s="6">
        <v>1643</v>
      </c>
      <c r="L13" s="38">
        <v>48.5</v>
      </c>
      <c r="M13" s="6">
        <v>0</v>
      </c>
      <c r="N13" s="40">
        <v>1.746</v>
      </c>
      <c r="O13" s="40">
        <f>5.75*3.6</f>
        <v>20.7</v>
      </c>
      <c r="P13" s="6">
        <v>449</v>
      </c>
      <c r="Q13" s="37">
        <v>100.2</v>
      </c>
      <c r="R13" s="38">
        <v>11.5</v>
      </c>
      <c r="S13" s="37">
        <v>731</v>
      </c>
      <c r="T13" s="6">
        <v>1210</v>
      </c>
      <c r="U13" s="38">
        <v>53.88</v>
      </c>
      <c r="V13" s="6">
        <v>1323</v>
      </c>
      <c r="W13" s="6">
        <v>-16.76</v>
      </c>
      <c r="X13" s="6">
        <v>2330</v>
      </c>
      <c r="Y13" s="36">
        <v>3.001</v>
      </c>
    </row>
    <row r="14" spans="1:26" ht="12.75">
      <c r="A14" s="6">
        <v>2016</v>
      </c>
      <c r="B14" s="55">
        <v>42624</v>
      </c>
      <c r="C14" s="6">
        <v>33.31</v>
      </c>
      <c r="D14" s="6">
        <v>1441</v>
      </c>
      <c r="E14" s="38">
        <v>17.61</v>
      </c>
      <c r="F14" s="6">
        <v>630</v>
      </c>
      <c r="G14" s="38">
        <v>25.58</v>
      </c>
      <c r="H14" s="38">
        <v>74.7</v>
      </c>
      <c r="I14" s="6">
        <v>631</v>
      </c>
      <c r="J14" s="38">
        <v>17.9</v>
      </c>
      <c r="K14" s="6">
        <v>1550</v>
      </c>
      <c r="L14" s="38">
        <v>42.96</v>
      </c>
      <c r="M14" s="6">
        <v>0</v>
      </c>
      <c r="N14" s="36">
        <v>1.743</v>
      </c>
      <c r="O14" s="40">
        <f>6.95*3.6</f>
        <v>25.02</v>
      </c>
      <c r="P14" s="6">
        <v>1424</v>
      </c>
      <c r="Q14" s="37">
        <v>258</v>
      </c>
      <c r="R14" s="38">
        <v>11.91</v>
      </c>
      <c r="S14" s="37">
        <v>787</v>
      </c>
      <c r="T14" s="6">
        <v>1330</v>
      </c>
      <c r="U14" s="38">
        <v>51.18</v>
      </c>
      <c r="V14" s="6">
        <v>1337</v>
      </c>
      <c r="W14" s="38">
        <v>-18.01</v>
      </c>
      <c r="X14" s="6">
        <v>416</v>
      </c>
      <c r="Y14" s="36">
        <v>3.481</v>
      </c>
      <c r="Z14" s="13"/>
    </row>
    <row r="15" spans="1:25" ht="12.75">
      <c r="A15" s="6">
        <v>2016</v>
      </c>
      <c r="B15" s="55">
        <v>42625</v>
      </c>
      <c r="C15" s="6">
        <v>33.98</v>
      </c>
      <c r="D15" s="6">
        <v>1352</v>
      </c>
      <c r="E15" s="38">
        <v>18.67</v>
      </c>
      <c r="F15" s="6">
        <v>605</v>
      </c>
      <c r="G15" s="38">
        <v>26.09</v>
      </c>
      <c r="H15" s="38">
        <v>64.51</v>
      </c>
      <c r="I15" s="6">
        <v>607</v>
      </c>
      <c r="J15" s="38">
        <v>16.97</v>
      </c>
      <c r="K15" s="6">
        <v>1523</v>
      </c>
      <c r="L15" s="38">
        <v>37.89</v>
      </c>
      <c r="M15" s="6">
        <v>0</v>
      </c>
      <c r="N15" s="36">
        <v>1.475</v>
      </c>
      <c r="O15" s="40">
        <f>6.725*3.6</f>
        <v>24.21</v>
      </c>
      <c r="P15" s="6">
        <v>1052</v>
      </c>
      <c r="Q15" s="37">
        <v>4.519</v>
      </c>
      <c r="R15" s="38">
        <v>11.6</v>
      </c>
      <c r="S15" s="37">
        <v>832</v>
      </c>
      <c r="T15" s="6">
        <v>1309</v>
      </c>
      <c r="U15" s="38">
        <v>51.71</v>
      </c>
      <c r="V15" s="6">
        <v>1400</v>
      </c>
      <c r="W15" s="38">
        <v>-18.07</v>
      </c>
      <c r="X15" s="6">
        <v>446</v>
      </c>
      <c r="Y15" s="36">
        <v>3.587</v>
      </c>
    </row>
    <row r="16" spans="1:25" ht="12.75">
      <c r="A16" s="6">
        <v>2016</v>
      </c>
      <c r="B16" s="55">
        <v>42626</v>
      </c>
      <c r="C16" s="6">
        <v>34.91</v>
      </c>
      <c r="D16" s="6">
        <v>1347</v>
      </c>
      <c r="E16" s="38">
        <v>19.06</v>
      </c>
      <c r="F16" s="6">
        <v>253</v>
      </c>
      <c r="G16" s="38">
        <v>26.71</v>
      </c>
      <c r="H16" s="38">
        <v>60.38</v>
      </c>
      <c r="I16" s="6">
        <v>253</v>
      </c>
      <c r="J16" s="38">
        <v>13.26</v>
      </c>
      <c r="K16" s="6">
        <v>1355</v>
      </c>
      <c r="L16" s="38">
        <v>31.45</v>
      </c>
      <c r="M16" s="6">
        <v>0</v>
      </c>
      <c r="N16" s="36">
        <v>1.728</v>
      </c>
      <c r="O16" s="40">
        <f>7.4*3.6</f>
        <v>26.64</v>
      </c>
      <c r="P16" s="6">
        <v>1221</v>
      </c>
      <c r="Q16" s="37">
        <v>255.5</v>
      </c>
      <c r="R16" s="6">
        <v>10.05</v>
      </c>
      <c r="S16" s="37">
        <v>878</v>
      </c>
      <c r="T16" s="6">
        <v>1309</v>
      </c>
      <c r="U16" s="38">
        <v>36.3</v>
      </c>
      <c r="V16" s="6">
        <v>1357</v>
      </c>
      <c r="W16" s="6">
        <v>-16.82</v>
      </c>
      <c r="X16" s="6">
        <v>627</v>
      </c>
      <c r="Y16" s="36">
        <v>4.092</v>
      </c>
    </row>
    <row r="17" spans="1:25" ht="12.75">
      <c r="A17" s="6">
        <v>2016</v>
      </c>
      <c r="B17" s="55">
        <v>42627</v>
      </c>
      <c r="C17" s="6">
        <v>31.99</v>
      </c>
      <c r="D17" s="6">
        <v>1341</v>
      </c>
      <c r="E17" s="6">
        <v>17.28</v>
      </c>
      <c r="F17" s="6">
        <v>556</v>
      </c>
      <c r="G17" s="38">
        <v>24.55</v>
      </c>
      <c r="H17" s="38">
        <v>63.91</v>
      </c>
      <c r="I17" s="6">
        <v>554</v>
      </c>
      <c r="J17" s="38">
        <v>34.7</v>
      </c>
      <c r="K17" s="6">
        <v>19</v>
      </c>
      <c r="L17" s="38">
        <v>41.94</v>
      </c>
      <c r="M17" s="6">
        <v>0</v>
      </c>
      <c r="N17" s="36">
        <v>2.114</v>
      </c>
      <c r="O17" s="40">
        <f>7.7*3.6</f>
        <v>27.720000000000002</v>
      </c>
      <c r="P17" s="6">
        <v>1416</v>
      </c>
      <c r="Q17" s="37">
        <v>227</v>
      </c>
      <c r="R17" s="38">
        <v>10.3</v>
      </c>
      <c r="S17" s="37">
        <v>637.3</v>
      </c>
      <c r="T17" s="6">
        <v>1145</v>
      </c>
      <c r="U17" s="38">
        <v>44.16</v>
      </c>
      <c r="V17" s="6">
        <v>1308</v>
      </c>
      <c r="W17" s="38">
        <v>-17.18</v>
      </c>
      <c r="X17" s="6">
        <v>609</v>
      </c>
      <c r="Y17" s="36">
        <v>3.637</v>
      </c>
    </row>
    <row r="18" spans="1:25" ht="12.75">
      <c r="A18" s="6">
        <v>2016</v>
      </c>
      <c r="B18" s="55">
        <v>42628</v>
      </c>
      <c r="C18" s="6">
        <v>30.27</v>
      </c>
      <c r="D18" s="6">
        <v>1545</v>
      </c>
      <c r="E18" s="38">
        <v>16.21</v>
      </c>
      <c r="F18" s="6">
        <v>602</v>
      </c>
      <c r="G18" s="38">
        <v>22.74</v>
      </c>
      <c r="H18" s="38">
        <v>57.47</v>
      </c>
      <c r="I18" s="6">
        <v>705</v>
      </c>
      <c r="J18" s="38">
        <v>12.4</v>
      </c>
      <c r="K18" s="6">
        <v>1404</v>
      </c>
      <c r="L18" s="38">
        <v>33.02</v>
      </c>
      <c r="M18" s="6">
        <v>0</v>
      </c>
      <c r="N18" s="36">
        <v>1.469</v>
      </c>
      <c r="O18" s="36">
        <f>5.975*3.6</f>
        <v>21.509999999999998</v>
      </c>
      <c r="P18" s="6">
        <v>1504</v>
      </c>
      <c r="Q18" s="37">
        <v>186.3</v>
      </c>
      <c r="R18" s="6">
        <v>11.61</v>
      </c>
      <c r="S18" s="37">
        <v>733</v>
      </c>
      <c r="T18" s="6">
        <v>1217</v>
      </c>
      <c r="U18" s="38">
        <v>47.96</v>
      </c>
      <c r="V18" s="6">
        <v>1247</v>
      </c>
      <c r="W18" s="38">
        <v>-20.06</v>
      </c>
      <c r="X18" s="6">
        <v>2359</v>
      </c>
      <c r="Y18" s="36">
        <v>3.675</v>
      </c>
    </row>
    <row r="19" spans="1:25" ht="12.75">
      <c r="A19" s="6">
        <v>2016</v>
      </c>
      <c r="B19" s="55">
        <v>42629</v>
      </c>
      <c r="C19" s="38">
        <v>32.91</v>
      </c>
      <c r="D19" s="6">
        <v>1525</v>
      </c>
      <c r="E19" s="38">
        <v>15.83</v>
      </c>
      <c r="F19" s="6">
        <v>550</v>
      </c>
      <c r="G19" s="6">
        <v>23.85</v>
      </c>
      <c r="H19" s="38">
        <v>63.19</v>
      </c>
      <c r="I19" s="6">
        <v>703</v>
      </c>
      <c r="J19" s="38">
        <v>14.72</v>
      </c>
      <c r="K19" s="6">
        <v>1242</v>
      </c>
      <c r="L19" s="6">
        <v>38.22</v>
      </c>
      <c r="M19" s="6">
        <v>0</v>
      </c>
      <c r="N19" s="36">
        <v>2.107</v>
      </c>
      <c r="O19" s="40">
        <f>6.875*3.6</f>
        <v>24.75</v>
      </c>
      <c r="P19" s="6">
        <v>858</v>
      </c>
      <c r="Q19" s="37">
        <v>76.1</v>
      </c>
      <c r="R19" s="38">
        <v>11.35</v>
      </c>
      <c r="S19" s="37">
        <v>604.6</v>
      </c>
      <c r="T19" s="6">
        <v>1144</v>
      </c>
      <c r="U19" s="38">
        <v>49.67</v>
      </c>
      <c r="V19" s="6">
        <v>1321</v>
      </c>
      <c r="W19" s="6">
        <v>-20.65</v>
      </c>
      <c r="X19" s="6">
        <v>125</v>
      </c>
      <c r="Y19" s="36">
        <v>3.667</v>
      </c>
    </row>
    <row r="20" spans="1:25" ht="12.75">
      <c r="A20" s="6">
        <v>2016</v>
      </c>
      <c r="B20" s="55">
        <v>42630</v>
      </c>
      <c r="C20" s="38">
        <v>35.62</v>
      </c>
      <c r="D20" s="6">
        <v>1533</v>
      </c>
      <c r="E20" s="6">
        <v>17.74</v>
      </c>
      <c r="F20" s="6">
        <v>632</v>
      </c>
      <c r="G20" s="38">
        <v>26.42</v>
      </c>
      <c r="H20" s="38">
        <v>75.8</v>
      </c>
      <c r="I20" s="6">
        <v>630</v>
      </c>
      <c r="J20" s="38">
        <v>19.55</v>
      </c>
      <c r="K20" s="6">
        <v>1536</v>
      </c>
      <c r="L20" s="38">
        <v>46.31</v>
      </c>
      <c r="M20" s="6">
        <v>0</v>
      </c>
      <c r="N20" s="36">
        <v>2.197</v>
      </c>
      <c r="O20" s="40">
        <f>6.275*3.6</f>
        <v>22.590000000000003</v>
      </c>
      <c r="P20" s="6">
        <v>1333</v>
      </c>
      <c r="Q20" s="37">
        <v>278.4</v>
      </c>
      <c r="R20" s="38">
        <v>11.51</v>
      </c>
      <c r="S20" s="37">
        <v>702</v>
      </c>
      <c r="T20" s="6">
        <v>1230</v>
      </c>
      <c r="U20" s="38">
        <v>52.89</v>
      </c>
      <c r="V20" s="6">
        <v>1318</v>
      </c>
      <c r="W20" s="38">
        <v>-14.98</v>
      </c>
      <c r="X20" s="6">
        <v>418</v>
      </c>
      <c r="Y20" s="40">
        <v>3.767</v>
      </c>
    </row>
    <row r="21" spans="1:25" ht="12.75">
      <c r="A21" s="6">
        <v>2016</v>
      </c>
      <c r="B21" s="55">
        <v>42631</v>
      </c>
      <c r="C21" s="38">
        <v>37.08</v>
      </c>
      <c r="D21" s="6">
        <v>1415</v>
      </c>
      <c r="E21" s="6">
        <v>18.34</v>
      </c>
      <c r="F21" s="6">
        <v>642</v>
      </c>
      <c r="G21" s="38">
        <v>27.56</v>
      </c>
      <c r="H21" s="38">
        <v>79.4</v>
      </c>
      <c r="I21" s="6">
        <v>647</v>
      </c>
      <c r="J21" s="38">
        <v>17.1</v>
      </c>
      <c r="K21" s="6">
        <v>1444</v>
      </c>
      <c r="L21" s="38">
        <v>43.84</v>
      </c>
      <c r="M21" s="6">
        <v>0</v>
      </c>
      <c r="N21" s="36">
        <v>1.745</v>
      </c>
      <c r="O21" s="36">
        <f>9.35*3.6</f>
        <v>33.66</v>
      </c>
      <c r="P21" s="6">
        <v>2234</v>
      </c>
      <c r="Q21" s="37">
        <v>108.9</v>
      </c>
      <c r="R21" s="6">
        <v>11.97</v>
      </c>
      <c r="S21" s="37">
        <v>739</v>
      </c>
      <c r="T21" s="6">
        <v>1247</v>
      </c>
      <c r="U21" s="38">
        <v>54.99</v>
      </c>
      <c r="V21" s="6">
        <v>1313</v>
      </c>
      <c r="W21" s="38">
        <v>-15.53</v>
      </c>
      <c r="X21" s="6">
        <v>622</v>
      </c>
      <c r="Y21" s="36">
        <v>3.729</v>
      </c>
    </row>
    <row r="22" spans="1:27" ht="12.75">
      <c r="A22" s="6">
        <v>2016</v>
      </c>
      <c r="B22" s="55">
        <v>42632</v>
      </c>
      <c r="C22" s="6">
        <v>36.29</v>
      </c>
      <c r="D22" s="6">
        <v>1355</v>
      </c>
      <c r="E22" s="6">
        <v>17.61</v>
      </c>
      <c r="F22" s="6">
        <v>628</v>
      </c>
      <c r="G22" s="38">
        <v>24.19</v>
      </c>
      <c r="H22" s="38">
        <v>88.1</v>
      </c>
      <c r="I22" s="6">
        <v>2303</v>
      </c>
      <c r="J22" s="38">
        <v>20.15</v>
      </c>
      <c r="K22" s="6">
        <v>1404</v>
      </c>
      <c r="L22" s="38">
        <v>58.57</v>
      </c>
      <c r="M22" s="37">
        <v>1.7</v>
      </c>
      <c r="N22" s="36">
        <v>2.907</v>
      </c>
      <c r="O22" s="40">
        <f>15.42*3.6</f>
        <v>55.512</v>
      </c>
      <c r="P22" s="6">
        <v>1521</v>
      </c>
      <c r="Q22" s="37">
        <v>171.8</v>
      </c>
      <c r="R22" s="38">
        <v>10.5</v>
      </c>
      <c r="S22" s="37">
        <v>694.3</v>
      </c>
      <c r="T22" s="6">
        <v>1303</v>
      </c>
      <c r="U22" s="38">
        <v>53.95</v>
      </c>
      <c r="V22" s="6">
        <v>1308</v>
      </c>
      <c r="W22" s="38">
        <v>-15.93</v>
      </c>
      <c r="X22" s="6">
        <v>627</v>
      </c>
      <c r="Y22" s="36">
        <v>3.449</v>
      </c>
      <c r="AA22" s="28"/>
    </row>
    <row r="23" spans="1:25" ht="12.75">
      <c r="A23" s="6">
        <v>2016</v>
      </c>
      <c r="B23" s="55">
        <v>42633</v>
      </c>
      <c r="C23" s="38">
        <v>29.54</v>
      </c>
      <c r="D23" s="6">
        <v>1446</v>
      </c>
      <c r="E23" s="38">
        <v>16.88</v>
      </c>
      <c r="F23" s="6">
        <v>0</v>
      </c>
      <c r="G23" s="38">
        <v>22</v>
      </c>
      <c r="H23" s="38">
        <v>94</v>
      </c>
      <c r="I23" s="6">
        <v>641</v>
      </c>
      <c r="J23" s="38">
        <v>31.42</v>
      </c>
      <c r="K23" s="6">
        <v>1449</v>
      </c>
      <c r="L23" s="38">
        <v>67.02</v>
      </c>
      <c r="M23" s="39">
        <v>0</v>
      </c>
      <c r="N23" s="36">
        <v>2.615</v>
      </c>
      <c r="O23" s="36">
        <f>8.22*3.6</f>
        <v>29.592000000000002</v>
      </c>
      <c r="P23" s="6">
        <v>2251</v>
      </c>
      <c r="Q23" s="37">
        <v>97</v>
      </c>
      <c r="R23" s="38">
        <v>11.44</v>
      </c>
      <c r="S23" s="37">
        <v>810</v>
      </c>
      <c r="T23" s="6">
        <v>1144</v>
      </c>
      <c r="U23" s="38">
        <v>49.79</v>
      </c>
      <c r="V23" s="6">
        <v>1246</v>
      </c>
      <c r="W23" s="38">
        <v>-19.91</v>
      </c>
      <c r="X23" s="6">
        <v>2358</v>
      </c>
      <c r="Y23" s="36">
        <v>3.06</v>
      </c>
    </row>
    <row r="24" spans="1:25" ht="12.75">
      <c r="A24" s="6">
        <v>2016</v>
      </c>
      <c r="B24" s="55">
        <v>42634</v>
      </c>
      <c r="C24" s="6">
        <v>27.56</v>
      </c>
      <c r="D24" s="6">
        <v>1516</v>
      </c>
      <c r="E24" s="6">
        <v>11.06</v>
      </c>
      <c r="F24" s="6">
        <v>452</v>
      </c>
      <c r="G24" s="38">
        <v>19.03</v>
      </c>
      <c r="H24" s="38">
        <v>75.1</v>
      </c>
      <c r="I24" s="6">
        <v>30</v>
      </c>
      <c r="J24" s="38">
        <v>13.99</v>
      </c>
      <c r="K24" s="6">
        <v>1417</v>
      </c>
      <c r="L24" s="38">
        <v>46.13</v>
      </c>
      <c r="M24" s="6">
        <v>0</v>
      </c>
      <c r="N24" s="40">
        <v>4.918</v>
      </c>
      <c r="O24" s="40">
        <f>11.6*3.6</f>
        <v>41.76</v>
      </c>
      <c r="P24" s="6">
        <v>744</v>
      </c>
      <c r="Q24" s="37">
        <v>102.9</v>
      </c>
      <c r="R24" s="38">
        <v>13.84</v>
      </c>
      <c r="S24" s="37">
        <v>637.2</v>
      </c>
      <c r="T24" s="6">
        <v>1217</v>
      </c>
      <c r="U24" s="38">
        <v>43.31</v>
      </c>
      <c r="V24" s="6">
        <v>1318</v>
      </c>
      <c r="W24" s="38">
        <v>-27.75</v>
      </c>
      <c r="X24" s="6">
        <v>553</v>
      </c>
      <c r="Y24" s="36">
        <v>4.3</v>
      </c>
    </row>
    <row r="25" spans="1:25" ht="12.75">
      <c r="A25" s="6">
        <v>2016</v>
      </c>
      <c r="B25" s="55">
        <v>42635</v>
      </c>
      <c r="C25" s="6">
        <v>32.25</v>
      </c>
      <c r="D25" s="6">
        <v>1553</v>
      </c>
      <c r="E25" s="38">
        <v>11.85</v>
      </c>
      <c r="F25" s="6">
        <v>607</v>
      </c>
      <c r="G25" s="6">
        <v>21.45</v>
      </c>
      <c r="H25" s="38">
        <v>80.9</v>
      </c>
      <c r="I25" s="6">
        <v>616</v>
      </c>
      <c r="J25" s="38">
        <v>11.4</v>
      </c>
      <c r="K25" s="6">
        <v>1633</v>
      </c>
      <c r="L25" s="38">
        <v>43.94</v>
      </c>
      <c r="M25" s="6">
        <v>0</v>
      </c>
      <c r="N25" s="40">
        <v>2.36</v>
      </c>
      <c r="O25" s="40">
        <f>7.4*3.6</f>
        <v>26.64</v>
      </c>
      <c r="P25" s="6">
        <v>954</v>
      </c>
      <c r="Q25" s="37">
        <v>100.6</v>
      </c>
      <c r="R25" s="38">
        <v>13.53</v>
      </c>
      <c r="S25" s="37">
        <v>718</v>
      </c>
      <c r="T25" s="6">
        <v>1322</v>
      </c>
      <c r="U25" s="38">
        <v>56.01</v>
      </c>
      <c r="V25" s="6">
        <v>1324</v>
      </c>
      <c r="W25" s="38">
        <v>-22.75</v>
      </c>
      <c r="X25" s="6">
        <v>612</v>
      </c>
      <c r="Y25" s="36">
        <v>3.439</v>
      </c>
    </row>
    <row r="26" spans="1:26" ht="12.75">
      <c r="A26" s="6">
        <v>2016</v>
      </c>
      <c r="B26" s="55">
        <v>42636</v>
      </c>
      <c r="C26" s="38">
        <v>34.1</v>
      </c>
      <c r="D26" s="6">
        <v>1455</v>
      </c>
      <c r="E26" s="38">
        <v>15.1</v>
      </c>
      <c r="F26" s="6">
        <v>554</v>
      </c>
      <c r="G26" s="6">
        <v>24.81</v>
      </c>
      <c r="H26" s="38">
        <v>71.9</v>
      </c>
      <c r="I26" s="6">
        <v>552</v>
      </c>
      <c r="J26" s="38">
        <v>21.54</v>
      </c>
      <c r="K26" s="6">
        <v>1623</v>
      </c>
      <c r="L26" s="38">
        <v>43.04</v>
      </c>
      <c r="M26" s="6">
        <v>0</v>
      </c>
      <c r="N26" s="40">
        <v>2.525</v>
      </c>
      <c r="O26" s="40">
        <f>7.17*3.6</f>
        <v>25.812</v>
      </c>
      <c r="P26" s="6">
        <v>1002</v>
      </c>
      <c r="Q26" s="37">
        <v>16.2</v>
      </c>
      <c r="R26" s="38">
        <v>12.46</v>
      </c>
      <c r="S26" s="37">
        <v>804</v>
      </c>
      <c r="T26" s="6">
        <v>1311</v>
      </c>
      <c r="U26" s="38">
        <v>58.38</v>
      </c>
      <c r="V26" s="6">
        <v>1313</v>
      </c>
      <c r="W26" s="6">
        <v>-20.01</v>
      </c>
      <c r="X26" s="6">
        <v>302</v>
      </c>
      <c r="Y26" s="36">
        <v>4.071</v>
      </c>
      <c r="Z26" s="33"/>
    </row>
    <row r="27" spans="1:25" ht="12.75">
      <c r="A27" s="6">
        <v>2016</v>
      </c>
      <c r="B27" s="55">
        <v>42637</v>
      </c>
      <c r="C27" s="38">
        <v>32.59</v>
      </c>
      <c r="D27" s="6">
        <v>1539</v>
      </c>
      <c r="E27" s="38">
        <v>15.02</v>
      </c>
      <c r="F27" s="6">
        <v>601</v>
      </c>
      <c r="G27" s="6">
        <v>24.46</v>
      </c>
      <c r="H27" s="38">
        <v>84</v>
      </c>
      <c r="I27" s="6">
        <v>601</v>
      </c>
      <c r="J27" s="6">
        <v>24.33</v>
      </c>
      <c r="K27" s="6">
        <v>1543</v>
      </c>
      <c r="L27" s="38">
        <v>46.29</v>
      </c>
      <c r="M27" s="39">
        <v>0</v>
      </c>
      <c r="N27" s="36">
        <v>1.464</v>
      </c>
      <c r="O27" s="40">
        <f>7.77*3.6</f>
        <v>27.971999999999998</v>
      </c>
      <c r="P27" s="6">
        <v>1234</v>
      </c>
      <c r="Q27" s="37">
        <v>172.9</v>
      </c>
      <c r="R27" s="6">
        <v>11.98</v>
      </c>
      <c r="S27" s="37">
        <v>800</v>
      </c>
      <c r="T27" s="6">
        <v>1227</v>
      </c>
      <c r="U27" s="38">
        <v>52.84</v>
      </c>
      <c r="V27" s="6">
        <v>1323</v>
      </c>
      <c r="W27" s="38">
        <v>-19.28</v>
      </c>
      <c r="X27" s="6">
        <v>2359</v>
      </c>
      <c r="Y27" s="36">
        <v>3.623</v>
      </c>
    </row>
    <row r="28" spans="1:26" ht="12.75">
      <c r="A28" s="6">
        <v>2016</v>
      </c>
      <c r="B28" s="55">
        <v>42638</v>
      </c>
      <c r="C28" s="38">
        <v>30.6</v>
      </c>
      <c r="D28" s="6">
        <v>1415</v>
      </c>
      <c r="E28" s="38">
        <v>15.62</v>
      </c>
      <c r="F28" s="6">
        <v>602</v>
      </c>
      <c r="G28" s="6">
        <v>22.45</v>
      </c>
      <c r="H28" s="38">
        <v>83.6</v>
      </c>
      <c r="I28" s="6">
        <v>603</v>
      </c>
      <c r="J28" s="38">
        <v>23.93</v>
      </c>
      <c r="K28" s="6">
        <v>1442</v>
      </c>
      <c r="L28" s="38">
        <v>52.67</v>
      </c>
      <c r="M28" s="6">
        <v>0</v>
      </c>
      <c r="N28" s="40">
        <v>2.851</v>
      </c>
      <c r="O28" s="40">
        <f>7.25*3.6</f>
        <v>26.1</v>
      </c>
      <c r="P28" s="6">
        <v>1421</v>
      </c>
      <c r="Q28" s="37">
        <v>173</v>
      </c>
      <c r="R28" s="38">
        <v>12.02</v>
      </c>
      <c r="S28" s="37">
        <v>864</v>
      </c>
      <c r="T28" s="6">
        <v>1225</v>
      </c>
      <c r="U28" s="38">
        <v>53.79</v>
      </c>
      <c r="V28" s="6">
        <v>1231</v>
      </c>
      <c r="W28" s="6">
        <v>-20.38</v>
      </c>
      <c r="X28" s="6">
        <v>116</v>
      </c>
      <c r="Y28" s="36">
        <v>3.711</v>
      </c>
      <c r="Z28" s="28"/>
    </row>
    <row r="29" spans="1:26" ht="12.75">
      <c r="A29" s="6">
        <v>2016</v>
      </c>
      <c r="B29" s="55">
        <v>42639</v>
      </c>
      <c r="C29" s="38">
        <v>30.07</v>
      </c>
      <c r="D29" s="6">
        <v>1429</v>
      </c>
      <c r="E29" s="38">
        <v>13.38</v>
      </c>
      <c r="F29" s="6">
        <v>623</v>
      </c>
      <c r="G29" s="6">
        <v>21.45</v>
      </c>
      <c r="H29" s="38">
        <v>85</v>
      </c>
      <c r="I29" s="6">
        <v>618</v>
      </c>
      <c r="J29" s="6">
        <v>21.28</v>
      </c>
      <c r="K29" s="6">
        <v>1606</v>
      </c>
      <c r="L29" s="38">
        <v>50.83</v>
      </c>
      <c r="M29" s="39">
        <v>0</v>
      </c>
      <c r="N29" s="36">
        <v>3.072</v>
      </c>
      <c r="O29" s="40">
        <f>8.3*3.6</f>
        <v>29.880000000000003</v>
      </c>
      <c r="P29" s="6">
        <v>1553</v>
      </c>
      <c r="Q29" s="37">
        <v>165.4</v>
      </c>
      <c r="R29" s="6">
        <v>13.19</v>
      </c>
      <c r="S29" s="37">
        <v>733</v>
      </c>
      <c r="T29" s="6">
        <v>1247</v>
      </c>
      <c r="U29" s="38">
        <v>54.92</v>
      </c>
      <c r="V29" s="6">
        <v>1316</v>
      </c>
      <c r="W29" s="38">
        <v>-19.88</v>
      </c>
      <c r="X29" s="6">
        <v>616</v>
      </c>
      <c r="Y29" s="36">
        <v>3.733</v>
      </c>
      <c r="Z29" s="28"/>
    </row>
    <row r="30" spans="1:25" ht="12.75">
      <c r="A30" s="6">
        <v>2016</v>
      </c>
      <c r="B30" s="55">
        <v>42640</v>
      </c>
      <c r="C30" s="38">
        <v>30.33</v>
      </c>
      <c r="D30" s="6">
        <v>1451</v>
      </c>
      <c r="E30" s="6">
        <v>13.91</v>
      </c>
      <c r="F30" s="6">
        <v>556</v>
      </c>
      <c r="G30" s="6">
        <v>22.14</v>
      </c>
      <c r="H30" s="38">
        <v>74.5</v>
      </c>
      <c r="I30" s="6">
        <v>539</v>
      </c>
      <c r="J30" s="38">
        <v>15.25</v>
      </c>
      <c r="K30" s="6">
        <v>1452</v>
      </c>
      <c r="L30" s="38">
        <v>42.44</v>
      </c>
      <c r="M30" s="6">
        <v>0</v>
      </c>
      <c r="N30" s="36">
        <v>2.204</v>
      </c>
      <c r="O30" s="40">
        <f>7.47*3.6</f>
        <v>26.892</v>
      </c>
      <c r="P30" s="6">
        <v>1350</v>
      </c>
      <c r="Q30" s="37">
        <v>196.2</v>
      </c>
      <c r="R30" s="38">
        <v>13.52</v>
      </c>
      <c r="S30" s="37">
        <v>825</v>
      </c>
      <c r="T30" s="6">
        <v>1205</v>
      </c>
      <c r="U30" s="38">
        <v>56.55</v>
      </c>
      <c r="V30" s="6">
        <v>1258</v>
      </c>
      <c r="W30" s="38">
        <v>-21.44</v>
      </c>
      <c r="X30" s="6">
        <v>531</v>
      </c>
      <c r="Y30" s="36">
        <v>3.652</v>
      </c>
    </row>
    <row r="31" spans="1:25" ht="12.75">
      <c r="A31" s="6">
        <v>2016</v>
      </c>
      <c r="B31" s="55">
        <v>42641</v>
      </c>
      <c r="C31" s="38">
        <v>33.24</v>
      </c>
      <c r="D31" s="6">
        <v>1523</v>
      </c>
      <c r="E31" s="6">
        <v>15.17</v>
      </c>
      <c r="F31" s="6">
        <v>559</v>
      </c>
      <c r="G31" s="38">
        <v>23.99</v>
      </c>
      <c r="H31" s="38">
        <v>74</v>
      </c>
      <c r="I31" s="6">
        <v>552</v>
      </c>
      <c r="J31" s="6">
        <v>9.28</v>
      </c>
      <c r="K31" s="6">
        <v>1530</v>
      </c>
      <c r="L31" s="38">
        <v>40.24</v>
      </c>
      <c r="M31" s="39">
        <v>0</v>
      </c>
      <c r="N31" s="40">
        <v>2.472</v>
      </c>
      <c r="O31" s="40">
        <f>6.8*3.6</f>
        <v>24.48</v>
      </c>
      <c r="P31" s="6">
        <v>1222</v>
      </c>
      <c r="Q31" s="37">
        <v>322.4</v>
      </c>
      <c r="R31" s="38">
        <v>13.64</v>
      </c>
      <c r="S31" s="37">
        <v>816</v>
      </c>
      <c r="T31" s="6">
        <v>1207</v>
      </c>
      <c r="U31" s="38">
        <v>56.45</v>
      </c>
      <c r="V31" s="6">
        <v>1310</v>
      </c>
      <c r="W31" s="38">
        <v>-19.8</v>
      </c>
      <c r="X31" s="6">
        <v>9</v>
      </c>
      <c r="Y31" s="36">
        <v>4.151</v>
      </c>
    </row>
    <row r="32" spans="1:25" ht="12.75">
      <c r="A32" s="6">
        <v>2016</v>
      </c>
      <c r="B32" s="55">
        <v>42642</v>
      </c>
      <c r="C32" s="38">
        <v>33.97</v>
      </c>
      <c r="D32" s="6">
        <v>1539</v>
      </c>
      <c r="E32" s="38">
        <v>15.77</v>
      </c>
      <c r="F32" s="6">
        <v>550</v>
      </c>
      <c r="G32" s="38">
        <v>24.85</v>
      </c>
      <c r="H32" s="38">
        <v>68.78</v>
      </c>
      <c r="I32" s="6">
        <v>604</v>
      </c>
      <c r="J32" s="38">
        <v>8.68</v>
      </c>
      <c r="K32" s="6">
        <v>1610</v>
      </c>
      <c r="L32" s="38">
        <v>33.55</v>
      </c>
      <c r="M32" s="6">
        <v>0</v>
      </c>
      <c r="N32" s="36">
        <v>1.281</v>
      </c>
      <c r="O32" s="40">
        <f>7.77*3.6</f>
        <v>27.971999999999998</v>
      </c>
      <c r="P32" s="6">
        <v>1230</v>
      </c>
      <c r="Q32" s="37">
        <v>193.5</v>
      </c>
      <c r="R32" s="38">
        <v>13.72</v>
      </c>
      <c r="S32" s="37">
        <v>801</v>
      </c>
      <c r="T32" s="6">
        <v>1310</v>
      </c>
      <c r="U32" s="38">
        <v>58.35</v>
      </c>
      <c r="V32" s="6">
        <v>1234</v>
      </c>
      <c r="W32" s="38">
        <v>-21.54</v>
      </c>
      <c r="X32" s="6">
        <v>607</v>
      </c>
      <c r="Y32" s="36">
        <v>4.126</v>
      </c>
    </row>
    <row r="33" spans="1:25" ht="12.75">
      <c r="A33" s="6">
        <v>2016</v>
      </c>
      <c r="B33" s="55">
        <v>42643</v>
      </c>
      <c r="C33" s="38">
        <v>34.57</v>
      </c>
      <c r="D33" s="6">
        <v>1501</v>
      </c>
      <c r="E33" s="6">
        <v>14.69</v>
      </c>
      <c r="F33" s="6">
        <v>604</v>
      </c>
      <c r="G33" s="38">
        <v>24.13</v>
      </c>
      <c r="H33" s="38">
        <v>77</v>
      </c>
      <c r="I33" s="6">
        <v>605</v>
      </c>
      <c r="J33" s="38">
        <v>13.19</v>
      </c>
      <c r="K33" s="6">
        <v>1501</v>
      </c>
      <c r="L33" s="38">
        <v>43.55</v>
      </c>
      <c r="M33" s="39">
        <v>0</v>
      </c>
      <c r="N33" s="36">
        <v>3.717</v>
      </c>
      <c r="O33" s="40">
        <f>8.15*3.6</f>
        <v>29.340000000000003</v>
      </c>
      <c r="P33" s="6">
        <v>712</v>
      </c>
      <c r="Q33" s="37">
        <v>77.4</v>
      </c>
      <c r="R33" s="38">
        <v>13.4</v>
      </c>
      <c r="S33" s="37">
        <v>776</v>
      </c>
      <c r="T33" s="6">
        <v>1303</v>
      </c>
      <c r="U33" s="38">
        <v>56.09</v>
      </c>
      <c r="V33" s="6">
        <v>1306</v>
      </c>
      <c r="W33" s="38">
        <v>-19.23</v>
      </c>
      <c r="X33" s="6">
        <v>611</v>
      </c>
      <c r="Y33" s="36">
        <v>4.403</v>
      </c>
    </row>
    <row r="34" spans="3:25" ht="12.75">
      <c r="C34" s="41">
        <f>AVERAGE(C4:C33)</f>
        <v>31.33033333333334</v>
      </c>
      <c r="D34" s="34"/>
      <c r="E34" s="41">
        <f>AVERAGE(E4:E33)</f>
        <v>15.846333333333336</v>
      </c>
      <c r="F34" s="34"/>
      <c r="G34" s="41">
        <f>AVERAGE(G4:G33)</f>
        <v>23.10466666666667</v>
      </c>
      <c r="H34" s="41">
        <f>AVERAGE(H4:H33)</f>
        <v>79.47466666666668</v>
      </c>
      <c r="I34" s="34"/>
      <c r="J34" s="41">
        <f>AVERAGE(J4:J33)</f>
        <v>23.893666666666658</v>
      </c>
      <c r="K34" s="34"/>
      <c r="L34" s="41">
        <f>AVERAGE(L4:L33)</f>
        <v>50.74966666666668</v>
      </c>
      <c r="M34" s="42">
        <f>SUM(M4:M33)</f>
        <v>6.2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42">
        <f>SUM(Y4:Y33)</f>
        <v>98.49600000000002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S35" sqref="S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7">
        <v>39448</v>
      </c>
      <c r="B1" s="67"/>
      <c r="C1" s="8">
        <v>1</v>
      </c>
      <c r="E1">
        <v>3.6</v>
      </c>
    </row>
    <row r="2" spans="1:25" ht="33.75">
      <c r="A2" s="68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2016</v>
      </c>
      <c r="B4" s="55">
        <v>42644</v>
      </c>
      <c r="C4" s="38">
        <v>32.65</v>
      </c>
      <c r="D4" s="6">
        <v>1439</v>
      </c>
      <c r="E4" s="6">
        <v>15.42</v>
      </c>
      <c r="F4" s="6">
        <v>523</v>
      </c>
      <c r="G4" s="38">
        <v>23.48</v>
      </c>
      <c r="H4" s="38">
        <v>79.3</v>
      </c>
      <c r="I4" s="6">
        <v>546</v>
      </c>
      <c r="J4" s="6">
        <v>20.68</v>
      </c>
      <c r="K4" s="6">
        <v>1551</v>
      </c>
      <c r="L4" s="38">
        <v>52.41</v>
      </c>
      <c r="M4" s="6">
        <v>0</v>
      </c>
      <c r="N4" s="36">
        <v>3.648</v>
      </c>
      <c r="O4" s="40">
        <f>8.67*3.6</f>
        <v>31.212</v>
      </c>
      <c r="P4" s="6">
        <v>747</v>
      </c>
      <c r="Q4" s="37">
        <v>114.1</v>
      </c>
      <c r="R4" s="38">
        <v>12.69</v>
      </c>
      <c r="S4" s="37">
        <v>644</v>
      </c>
      <c r="T4" s="6">
        <v>1211</v>
      </c>
      <c r="U4" s="38">
        <v>53.97</v>
      </c>
      <c r="V4" s="6">
        <v>1303</v>
      </c>
      <c r="W4" s="38">
        <v>-18.34</v>
      </c>
      <c r="X4" s="6">
        <v>533</v>
      </c>
      <c r="Y4" s="36">
        <v>3.731</v>
      </c>
    </row>
    <row r="5" spans="1:25" ht="12.75">
      <c r="A5" s="6">
        <v>2016</v>
      </c>
      <c r="B5" s="55">
        <v>42645</v>
      </c>
      <c r="C5" s="38">
        <v>32.91</v>
      </c>
      <c r="D5" s="6">
        <v>1536</v>
      </c>
      <c r="E5" s="38">
        <v>15.75</v>
      </c>
      <c r="F5" s="6">
        <v>553</v>
      </c>
      <c r="G5" s="38">
        <v>24.19</v>
      </c>
      <c r="H5" s="38">
        <v>83.5</v>
      </c>
      <c r="I5" s="6">
        <v>603</v>
      </c>
      <c r="J5" s="38">
        <v>25.12</v>
      </c>
      <c r="K5" s="6">
        <v>1525</v>
      </c>
      <c r="L5" s="38">
        <v>52.53</v>
      </c>
      <c r="M5" s="6">
        <v>0</v>
      </c>
      <c r="N5" s="40">
        <v>3.095</v>
      </c>
      <c r="O5" s="40">
        <f>8.22*3.6</f>
        <v>29.592000000000002</v>
      </c>
      <c r="P5" s="6">
        <v>251</v>
      </c>
      <c r="Q5" s="37">
        <v>108.5</v>
      </c>
      <c r="R5" s="38">
        <v>13.31</v>
      </c>
      <c r="S5" s="37">
        <v>748</v>
      </c>
      <c r="T5" s="6">
        <v>1318</v>
      </c>
      <c r="U5" s="38">
        <v>57.74</v>
      </c>
      <c r="V5" s="6">
        <v>1254</v>
      </c>
      <c r="W5" s="38">
        <v>-17.8</v>
      </c>
      <c r="X5" s="6">
        <v>554</v>
      </c>
      <c r="Y5" s="36">
        <v>3.751</v>
      </c>
    </row>
    <row r="6" spans="1:25" ht="12.75">
      <c r="A6" s="6">
        <v>2016</v>
      </c>
      <c r="B6" s="55">
        <v>42646</v>
      </c>
      <c r="C6" s="6">
        <v>31.86</v>
      </c>
      <c r="D6" s="6">
        <v>1231</v>
      </c>
      <c r="E6" s="38">
        <v>17.14</v>
      </c>
      <c r="F6" s="6">
        <v>431</v>
      </c>
      <c r="G6" s="6">
        <v>22.67</v>
      </c>
      <c r="H6" s="38">
        <v>94</v>
      </c>
      <c r="I6" s="6">
        <v>2357</v>
      </c>
      <c r="J6" s="38">
        <v>35.07</v>
      </c>
      <c r="K6" s="6">
        <v>1231</v>
      </c>
      <c r="L6" s="38">
        <v>64.94</v>
      </c>
      <c r="M6" s="6">
        <v>7.1</v>
      </c>
      <c r="N6" s="40">
        <v>3.408</v>
      </c>
      <c r="O6" s="40">
        <f>9.35*3.6</f>
        <v>33.66</v>
      </c>
      <c r="P6" s="6">
        <v>1642</v>
      </c>
      <c r="Q6" s="37">
        <v>77.2</v>
      </c>
      <c r="R6" s="38">
        <v>9.49</v>
      </c>
      <c r="S6" s="37">
        <v>845</v>
      </c>
      <c r="T6" s="6">
        <v>1229</v>
      </c>
      <c r="U6" s="38">
        <v>41.18</v>
      </c>
      <c r="V6" s="6">
        <v>1124</v>
      </c>
      <c r="W6" s="6">
        <v>-57.01</v>
      </c>
      <c r="X6" s="6">
        <v>2303</v>
      </c>
      <c r="Y6" s="36">
        <v>2.92</v>
      </c>
    </row>
    <row r="7" spans="1:25" ht="12.75">
      <c r="A7" s="6">
        <v>2016</v>
      </c>
      <c r="B7" s="55">
        <v>42647</v>
      </c>
      <c r="C7" s="38">
        <v>25.52</v>
      </c>
      <c r="D7" s="6">
        <v>1620</v>
      </c>
      <c r="E7" s="38">
        <v>16.74</v>
      </c>
      <c r="F7" s="6">
        <v>142</v>
      </c>
      <c r="G7" s="6">
        <v>20.37</v>
      </c>
      <c r="H7" s="38">
        <v>94</v>
      </c>
      <c r="I7" s="6">
        <v>5</v>
      </c>
      <c r="J7" s="38">
        <v>51.72</v>
      </c>
      <c r="K7" s="6">
        <v>1643</v>
      </c>
      <c r="L7" s="38">
        <v>78.7</v>
      </c>
      <c r="M7" s="6">
        <v>0.7</v>
      </c>
      <c r="N7" s="36">
        <v>1.878</v>
      </c>
      <c r="O7" s="40">
        <f>5.225*3.6</f>
        <v>18.81</v>
      </c>
      <c r="P7" s="6">
        <v>1709</v>
      </c>
      <c r="Q7" s="37">
        <v>198.3</v>
      </c>
      <c r="R7" s="38">
        <v>5.771</v>
      </c>
      <c r="S7" s="37">
        <v>744</v>
      </c>
      <c r="T7" s="6">
        <v>1400</v>
      </c>
      <c r="U7" s="38">
        <v>24.56</v>
      </c>
      <c r="V7" s="6">
        <v>1425</v>
      </c>
      <c r="W7" s="6">
        <v>-30.26</v>
      </c>
      <c r="X7" s="39">
        <v>0</v>
      </c>
      <c r="Y7" s="36">
        <v>1.371</v>
      </c>
    </row>
    <row r="8" spans="1:25" ht="12.75">
      <c r="A8" s="6">
        <v>2016</v>
      </c>
      <c r="B8" s="55">
        <v>42648</v>
      </c>
      <c r="C8" s="6">
        <v>28.88</v>
      </c>
      <c r="D8" s="6">
        <v>1419</v>
      </c>
      <c r="E8" s="6">
        <v>16.48</v>
      </c>
      <c r="F8" s="6">
        <v>546</v>
      </c>
      <c r="G8" s="38">
        <v>22.4</v>
      </c>
      <c r="H8" s="38">
        <v>87.2</v>
      </c>
      <c r="I8" s="6">
        <v>550</v>
      </c>
      <c r="J8" s="6">
        <v>34.01</v>
      </c>
      <c r="K8" s="6">
        <v>1546</v>
      </c>
      <c r="L8" s="38">
        <v>61.82</v>
      </c>
      <c r="M8" s="6">
        <v>0</v>
      </c>
      <c r="N8" s="36">
        <v>1.624</v>
      </c>
      <c r="O8" s="40">
        <f>5.675*3.6</f>
        <v>20.43</v>
      </c>
      <c r="P8" s="6">
        <v>932</v>
      </c>
      <c r="Q8" s="37">
        <v>91.1</v>
      </c>
      <c r="R8" s="38">
        <v>10.39</v>
      </c>
      <c r="S8" s="37">
        <v>885</v>
      </c>
      <c r="T8" s="6">
        <v>1327</v>
      </c>
      <c r="U8" s="38">
        <v>46.85</v>
      </c>
      <c r="V8" s="6">
        <v>1240</v>
      </c>
      <c r="W8" s="38">
        <v>-20.47</v>
      </c>
      <c r="X8" s="6">
        <v>604</v>
      </c>
      <c r="Y8" s="36">
        <v>2.587</v>
      </c>
    </row>
    <row r="9" spans="1:25" ht="12.75">
      <c r="A9" s="6">
        <v>2016</v>
      </c>
      <c r="B9" s="55">
        <v>42649</v>
      </c>
      <c r="C9" s="6">
        <v>26.64</v>
      </c>
      <c r="D9" s="6">
        <v>1354</v>
      </c>
      <c r="E9" s="38">
        <v>14.3</v>
      </c>
      <c r="F9" s="6">
        <v>2359</v>
      </c>
      <c r="G9" s="6">
        <v>20.66</v>
      </c>
      <c r="H9" s="38">
        <v>95.7</v>
      </c>
      <c r="I9" s="6">
        <v>646</v>
      </c>
      <c r="J9" s="38">
        <v>36.14</v>
      </c>
      <c r="K9" s="6">
        <v>1727</v>
      </c>
      <c r="L9" s="38">
        <v>60.66</v>
      </c>
      <c r="M9" s="39">
        <v>0</v>
      </c>
      <c r="N9" s="36">
        <v>2.475</v>
      </c>
      <c r="O9" s="40">
        <f>9.35*3.6</f>
        <v>33.66</v>
      </c>
      <c r="P9" s="6">
        <v>1231</v>
      </c>
      <c r="Q9" s="37">
        <v>248.4</v>
      </c>
      <c r="R9" s="38">
        <v>12.31</v>
      </c>
      <c r="S9" s="37">
        <v>1053</v>
      </c>
      <c r="T9" s="6">
        <v>1230</v>
      </c>
      <c r="U9" s="38">
        <v>44.43</v>
      </c>
      <c r="V9" s="6">
        <v>1255</v>
      </c>
      <c r="W9" s="38">
        <v>-24.12</v>
      </c>
      <c r="X9" s="6">
        <v>2359</v>
      </c>
      <c r="Y9" s="36">
        <v>3.294</v>
      </c>
    </row>
    <row r="10" spans="1:25" ht="12.75">
      <c r="A10" s="6">
        <v>2016</v>
      </c>
      <c r="B10" s="55">
        <v>42650</v>
      </c>
      <c r="C10" s="38">
        <v>27.75</v>
      </c>
      <c r="D10" s="6">
        <v>1527</v>
      </c>
      <c r="E10" s="38">
        <v>10.34</v>
      </c>
      <c r="F10" s="6">
        <v>600</v>
      </c>
      <c r="G10" s="6">
        <v>19.39</v>
      </c>
      <c r="H10" s="38">
        <v>87.7</v>
      </c>
      <c r="I10" s="6">
        <v>613</v>
      </c>
      <c r="J10" s="6">
        <v>24.33</v>
      </c>
      <c r="K10" s="6">
        <v>1527</v>
      </c>
      <c r="L10" s="38">
        <v>52.55</v>
      </c>
      <c r="M10" s="6">
        <v>0</v>
      </c>
      <c r="N10" s="36">
        <v>0.754</v>
      </c>
      <c r="O10" s="36">
        <f>8.22*3.6</f>
        <v>29.592000000000002</v>
      </c>
      <c r="P10" s="6">
        <v>1323</v>
      </c>
      <c r="Q10" s="37">
        <v>159.2</v>
      </c>
      <c r="R10" s="38">
        <v>14.85</v>
      </c>
      <c r="S10" s="37">
        <v>801</v>
      </c>
      <c r="T10" s="6">
        <v>1308</v>
      </c>
      <c r="U10" s="38">
        <v>59.93</v>
      </c>
      <c r="V10" s="6">
        <v>1305</v>
      </c>
      <c r="W10" s="38">
        <v>-27.25</v>
      </c>
      <c r="X10" s="6">
        <v>326</v>
      </c>
      <c r="Y10" s="36">
        <v>3.085</v>
      </c>
    </row>
    <row r="11" spans="1:25" ht="12.75">
      <c r="A11" s="6">
        <v>2016</v>
      </c>
      <c r="B11" s="55">
        <v>42651</v>
      </c>
      <c r="C11" s="6">
        <v>31.13</v>
      </c>
      <c r="D11" s="6">
        <v>1540</v>
      </c>
      <c r="E11" s="38">
        <v>13.84</v>
      </c>
      <c r="F11" s="6">
        <v>559</v>
      </c>
      <c r="G11" s="6">
        <v>22.81</v>
      </c>
      <c r="H11" s="38">
        <v>79.5</v>
      </c>
      <c r="I11" s="6">
        <v>551</v>
      </c>
      <c r="J11" s="38">
        <v>18.1</v>
      </c>
      <c r="K11" s="6">
        <v>1537</v>
      </c>
      <c r="L11" s="38">
        <v>42.7</v>
      </c>
      <c r="M11" s="6">
        <v>0</v>
      </c>
      <c r="N11" s="6">
        <v>1.601</v>
      </c>
      <c r="O11" s="40">
        <f>6.425*3.6</f>
        <v>23.13</v>
      </c>
      <c r="P11" s="6">
        <v>1243</v>
      </c>
      <c r="Q11" s="37">
        <v>190</v>
      </c>
      <c r="R11" s="38">
        <v>14.52</v>
      </c>
      <c r="S11" s="37">
        <v>841</v>
      </c>
      <c r="T11" s="6">
        <v>1248</v>
      </c>
      <c r="U11" s="38">
        <v>59.52</v>
      </c>
      <c r="V11" s="6">
        <v>1247</v>
      </c>
      <c r="W11" s="6">
        <v>-22.43</v>
      </c>
      <c r="X11" s="6">
        <v>229</v>
      </c>
      <c r="Y11" s="36">
        <v>3.81</v>
      </c>
    </row>
    <row r="12" spans="1:25" ht="12.75">
      <c r="A12" s="6">
        <v>2016</v>
      </c>
      <c r="B12" s="55">
        <v>42652</v>
      </c>
      <c r="C12" s="6">
        <v>34.03</v>
      </c>
      <c r="D12" s="6">
        <v>1523</v>
      </c>
      <c r="E12" s="38">
        <v>15.5</v>
      </c>
      <c r="F12" s="6">
        <v>439</v>
      </c>
      <c r="G12" s="38">
        <v>25.28</v>
      </c>
      <c r="H12" s="38">
        <v>68.12</v>
      </c>
      <c r="I12" s="6">
        <v>443</v>
      </c>
      <c r="J12" s="38">
        <v>14.32</v>
      </c>
      <c r="K12" s="6">
        <v>1547</v>
      </c>
      <c r="L12" s="38">
        <v>37.86</v>
      </c>
      <c r="M12" s="39">
        <v>0</v>
      </c>
      <c r="N12" s="36">
        <v>1.929</v>
      </c>
      <c r="O12" s="40">
        <f>7.77*3.6</f>
        <v>27.971999999999998</v>
      </c>
      <c r="P12" s="6">
        <v>2234</v>
      </c>
      <c r="Q12" s="6">
        <v>108.6</v>
      </c>
      <c r="R12" s="6">
        <v>14.34</v>
      </c>
      <c r="S12" s="37">
        <v>800</v>
      </c>
      <c r="T12" s="6">
        <v>1219</v>
      </c>
      <c r="U12" s="38">
        <v>62.57</v>
      </c>
      <c r="V12" s="6">
        <v>1300</v>
      </c>
      <c r="W12" s="38">
        <v>-21.38</v>
      </c>
      <c r="X12" s="6">
        <v>552</v>
      </c>
      <c r="Y12" s="36">
        <v>4.275</v>
      </c>
    </row>
    <row r="13" spans="1:25" ht="12.75">
      <c r="A13" s="6">
        <v>2016</v>
      </c>
      <c r="B13" s="55">
        <v>42653</v>
      </c>
      <c r="C13" s="38">
        <v>35.29</v>
      </c>
      <c r="D13" s="6">
        <v>1438</v>
      </c>
      <c r="E13" s="38">
        <v>16.88</v>
      </c>
      <c r="F13" s="6">
        <v>547</v>
      </c>
      <c r="G13" s="38">
        <v>25.68</v>
      </c>
      <c r="H13" s="38">
        <v>77.1</v>
      </c>
      <c r="I13" s="6">
        <v>542</v>
      </c>
      <c r="J13" s="38">
        <v>12.72</v>
      </c>
      <c r="K13" s="6">
        <v>1555</v>
      </c>
      <c r="L13" s="38">
        <v>45.2</v>
      </c>
      <c r="M13" s="6">
        <v>0</v>
      </c>
      <c r="N13" s="40">
        <v>2.957</v>
      </c>
      <c r="O13" s="40">
        <f>7.85*3.6</f>
        <v>28.259999999999998</v>
      </c>
      <c r="P13" s="6">
        <v>832</v>
      </c>
      <c r="Q13" s="37">
        <v>95.7</v>
      </c>
      <c r="R13" s="38">
        <v>14.14</v>
      </c>
      <c r="S13" s="37">
        <v>779</v>
      </c>
      <c r="T13" s="6">
        <v>1112</v>
      </c>
      <c r="U13" s="38">
        <v>61.73</v>
      </c>
      <c r="V13" s="6">
        <v>1250</v>
      </c>
      <c r="W13" s="6">
        <v>-17.45</v>
      </c>
      <c r="X13" s="6">
        <v>600</v>
      </c>
      <c r="Y13" s="36">
        <v>4.205</v>
      </c>
    </row>
    <row r="14" spans="1:26" ht="12.75">
      <c r="A14" s="6">
        <v>2016</v>
      </c>
      <c r="B14" s="55">
        <v>42654</v>
      </c>
      <c r="C14" s="38">
        <v>34.3</v>
      </c>
      <c r="D14" s="6">
        <v>1425</v>
      </c>
      <c r="E14" s="38">
        <v>18.86</v>
      </c>
      <c r="F14" s="6">
        <v>451</v>
      </c>
      <c r="G14" s="38">
        <v>24.27</v>
      </c>
      <c r="H14" s="38">
        <v>91</v>
      </c>
      <c r="I14" s="6">
        <v>2316</v>
      </c>
      <c r="J14" s="38">
        <v>28.24</v>
      </c>
      <c r="K14" s="6">
        <v>1339</v>
      </c>
      <c r="L14" s="38">
        <v>63.65</v>
      </c>
      <c r="M14" s="6">
        <v>1.2</v>
      </c>
      <c r="N14" s="36">
        <v>2.751</v>
      </c>
      <c r="O14" s="40">
        <f>8.97*3.6</f>
        <v>32.292</v>
      </c>
      <c r="P14" s="6">
        <v>1635</v>
      </c>
      <c r="Q14" s="37">
        <v>132.1</v>
      </c>
      <c r="R14" s="38">
        <v>10.71</v>
      </c>
      <c r="S14" s="37">
        <v>921</v>
      </c>
      <c r="T14" s="6">
        <v>1234</v>
      </c>
      <c r="U14" s="38">
        <v>57.39</v>
      </c>
      <c r="V14" s="6">
        <v>1229</v>
      </c>
      <c r="W14" s="38">
        <v>-14.95</v>
      </c>
      <c r="X14" s="6">
        <v>514</v>
      </c>
      <c r="Y14" s="36">
        <v>3.402</v>
      </c>
      <c r="Z14" s="13"/>
    </row>
    <row r="15" spans="1:25" ht="12.75">
      <c r="A15" s="6">
        <v>2016</v>
      </c>
      <c r="B15" s="55">
        <v>42655</v>
      </c>
      <c r="C15" s="6">
        <v>33.64</v>
      </c>
      <c r="D15" s="6">
        <v>1544</v>
      </c>
      <c r="E15" s="38">
        <v>17.01</v>
      </c>
      <c r="F15" s="6">
        <v>547</v>
      </c>
      <c r="G15" s="38">
        <v>24.24</v>
      </c>
      <c r="H15" s="38">
        <v>94.5</v>
      </c>
      <c r="I15" s="6">
        <v>409</v>
      </c>
      <c r="J15" s="38">
        <v>27.84</v>
      </c>
      <c r="K15" s="6">
        <v>1359</v>
      </c>
      <c r="L15" s="38">
        <v>65.12</v>
      </c>
      <c r="M15" s="6">
        <v>11.4</v>
      </c>
      <c r="N15" s="36">
        <v>2.235</v>
      </c>
      <c r="O15" s="40">
        <f>11.07*3.6</f>
        <v>39.852000000000004</v>
      </c>
      <c r="P15" s="6">
        <v>1847</v>
      </c>
      <c r="Q15" s="37">
        <v>310.4</v>
      </c>
      <c r="R15" s="38">
        <v>12.89</v>
      </c>
      <c r="S15" s="37">
        <v>889</v>
      </c>
      <c r="T15" s="6">
        <v>1248</v>
      </c>
      <c r="U15" s="38">
        <v>53.76</v>
      </c>
      <c r="V15" s="6">
        <v>1237</v>
      </c>
      <c r="W15" s="38">
        <v>-213.4</v>
      </c>
      <c r="X15" s="6">
        <v>1856</v>
      </c>
      <c r="Y15" s="36">
        <v>3.706</v>
      </c>
    </row>
    <row r="16" spans="1:25" ht="12.75">
      <c r="A16" s="6">
        <v>2016</v>
      </c>
      <c r="B16" s="55">
        <v>42656</v>
      </c>
      <c r="C16" s="6">
        <v>31.07</v>
      </c>
      <c r="D16" s="6">
        <v>1250</v>
      </c>
      <c r="E16" s="6">
        <v>19.85</v>
      </c>
      <c r="F16" s="6">
        <v>320</v>
      </c>
      <c r="G16" s="38">
        <v>23.02</v>
      </c>
      <c r="H16" s="38">
        <v>93.8</v>
      </c>
      <c r="I16" s="6">
        <v>2223</v>
      </c>
      <c r="J16" s="6">
        <v>37.79</v>
      </c>
      <c r="K16" s="6">
        <v>1245</v>
      </c>
      <c r="L16" s="38">
        <v>73.8</v>
      </c>
      <c r="M16" s="6">
        <v>11.3</v>
      </c>
      <c r="N16" s="36">
        <v>2.427</v>
      </c>
      <c r="O16" s="40">
        <f>9.72*3.6</f>
        <v>34.992000000000004</v>
      </c>
      <c r="P16" s="6">
        <v>1630</v>
      </c>
      <c r="Q16" s="37">
        <v>168</v>
      </c>
      <c r="R16" s="38">
        <v>6.109</v>
      </c>
      <c r="S16" s="37">
        <v>851</v>
      </c>
      <c r="T16" s="6">
        <v>1042</v>
      </c>
      <c r="U16" s="38">
        <v>41.32</v>
      </c>
      <c r="V16" s="6">
        <v>1107</v>
      </c>
      <c r="W16" s="38">
        <v>-59.48</v>
      </c>
      <c r="X16" s="6">
        <v>1453</v>
      </c>
      <c r="Y16" s="36">
        <v>1.957</v>
      </c>
    </row>
    <row r="17" spans="1:25" ht="12.75">
      <c r="A17" s="6">
        <v>2016</v>
      </c>
      <c r="B17" s="55">
        <v>42657</v>
      </c>
      <c r="C17" s="6">
        <v>23.55</v>
      </c>
      <c r="D17" s="6">
        <v>1153</v>
      </c>
      <c r="E17" s="38">
        <v>19.12</v>
      </c>
      <c r="F17" s="6">
        <v>2258</v>
      </c>
      <c r="G17" s="38">
        <v>20.83</v>
      </c>
      <c r="H17" s="38">
        <v>94.9</v>
      </c>
      <c r="I17" s="6">
        <v>2256</v>
      </c>
      <c r="J17" s="38">
        <v>77.1</v>
      </c>
      <c r="K17" s="6">
        <v>1222</v>
      </c>
      <c r="L17" s="38">
        <v>91.3</v>
      </c>
      <c r="M17" s="6">
        <v>8.6</v>
      </c>
      <c r="N17" s="36">
        <v>1.719</v>
      </c>
      <c r="O17" s="40">
        <f>6.65*3.6</f>
        <v>23.94</v>
      </c>
      <c r="P17" s="6">
        <v>943</v>
      </c>
      <c r="Q17" s="37">
        <v>18.09</v>
      </c>
      <c r="R17" s="38">
        <v>3.067</v>
      </c>
      <c r="S17" s="37">
        <v>547.5</v>
      </c>
      <c r="T17" s="6">
        <v>941</v>
      </c>
      <c r="U17" s="38">
        <v>9.7</v>
      </c>
      <c r="V17" s="6">
        <v>1003</v>
      </c>
      <c r="W17" s="38">
        <v>-15.29</v>
      </c>
      <c r="X17" s="6">
        <v>519</v>
      </c>
      <c r="Y17" s="36">
        <v>0.59</v>
      </c>
    </row>
    <row r="18" spans="1:25" ht="12.75">
      <c r="A18" s="6">
        <v>2016</v>
      </c>
      <c r="B18" s="55">
        <v>42658</v>
      </c>
      <c r="C18" s="38">
        <v>32.58</v>
      </c>
      <c r="D18" s="6">
        <v>1602</v>
      </c>
      <c r="E18" s="38">
        <v>19.06</v>
      </c>
      <c r="F18" s="6">
        <v>348</v>
      </c>
      <c r="G18" s="38">
        <v>25.11</v>
      </c>
      <c r="H18" s="38">
        <v>94.8</v>
      </c>
      <c r="I18" s="6">
        <v>619</v>
      </c>
      <c r="J18" s="38">
        <v>33.87</v>
      </c>
      <c r="K18" s="6">
        <v>1603</v>
      </c>
      <c r="L18" s="38">
        <v>68.83</v>
      </c>
      <c r="M18" s="6">
        <v>0</v>
      </c>
      <c r="N18" s="36">
        <v>1.097</v>
      </c>
      <c r="O18" s="40">
        <f>4.85*3.6</f>
        <v>17.46</v>
      </c>
      <c r="P18" s="6">
        <v>1135</v>
      </c>
      <c r="Q18" s="37">
        <v>17.13</v>
      </c>
      <c r="R18" s="6">
        <v>13.96</v>
      </c>
      <c r="S18" s="37">
        <v>883</v>
      </c>
      <c r="T18" s="6">
        <v>1300</v>
      </c>
      <c r="U18" s="38">
        <v>71.9</v>
      </c>
      <c r="V18" s="6">
        <v>1151</v>
      </c>
      <c r="W18" s="6">
        <v>-15.58</v>
      </c>
      <c r="X18" s="6">
        <v>2359</v>
      </c>
      <c r="Y18" s="40">
        <v>2.977</v>
      </c>
    </row>
    <row r="19" spans="1:25" ht="12.75">
      <c r="A19" s="6">
        <v>2016</v>
      </c>
      <c r="B19" s="55">
        <v>42659</v>
      </c>
      <c r="C19" s="6">
        <v>35.63</v>
      </c>
      <c r="D19" s="6">
        <v>1443</v>
      </c>
      <c r="E19" s="38">
        <v>20.38</v>
      </c>
      <c r="F19" s="6">
        <v>518</v>
      </c>
      <c r="G19" s="38">
        <v>27.45</v>
      </c>
      <c r="H19" s="38">
        <v>87.5</v>
      </c>
      <c r="I19" s="6">
        <v>142</v>
      </c>
      <c r="J19" s="38">
        <v>23.52</v>
      </c>
      <c r="K19" s="6">
        <v>1542</v>
      </c>
      <c r="L19" s="38">
        <v>56.66</v>
      </c>
      <c r="M19" s="6">
        <v>0</v>
      </c>
      <c r="N19" s="36">
        <v>1.657</v>
      </c>
      <c r="O19" s="40">
        <f>5.975*3.6</f>
        <v>21.509999999999998</v>
      </c>
      <c r="P19" s="6">
        <v>1145</v>
      </c>
      <c r="Q19" s="37">
        <v>331.8</v>
      </c>
      <c r="R19" s="6">
        <v>14.97</v>
      </c>
      <c r="S19" s="37">
        <v>854</v>
      </c>
      <c r="T19" s="6">
        <v>1154</v>
      </c>
      <c r="U19" s="38">
        <v>65.16</v>
      </c>
      <c r="V19" s="6">
        <v>1245</v>
      </c>
      <c r="W19" s="38">
        <v>-16.79</v>
      </c>
      <c r="X19" s="6">
        <v>150</v>
      </c>
      <c r="Y19" s="36">
        <v>3.691</v>
      </c>
    </row>
    <row r="20" spans="1:25" ht="12.75">
      <c r="A20" s="6">
        <v>2016</v>
      </c>
      <c r="B20" s="55">
        <v>42660</v>
      </c>
      <c r="C20" s="6">
        <v>36.94</v>
      </c>
      <c r="D20" s="6">
        <v>1640</v>
      </c>
      <c r="E20" s="6">
        <v>21.97</v>
      </c>
      <c r="F20" s="6">
        <v>527</v>
      </c>
      <c r="G20" s="38">
        <v>29.67</v>
      </c>
      <c r="H20" s="38">
        <v>81.3</v>
      </c>
      <c r="I20" s="6">
        <v>523</v>
      </c>
      <c r="J20" s="38">
        <v>18.89</v>
      </c>
      <c r="K20" s="6">
        <v>1712</v>
      </c>
      <c r="L20" s="38">
        <v>46.39</v>
      </c>
      <c r="M20" s="6">
        <v>0</v>
      </c>
      <c r="N20" s="36">
        <v>0.966</v>
      </c>
      <c r="O20" s="40">
        <f>5.975*3.6</f>
        <v>21.509999999999998</v>
      </c>
      <c r="P20" s="6">
        <v>1253</v>
      </c>
      <c r="Q20" s="37">
        <v>3.388</v>
      </c>
      <c r="R20" s="38">
        <v>15.05</v>
      </c>
      <c r="S20" s="37">
        <v>861</v>
      </c>
      <c r="T20" s="6">
        <v>1301</v>
      </c>
      <c r="U20" s="38">
        <v>61.83</v>
      </c>
      <c r="V20" s="6">
        <v>1339</v>
      </c>
      <c r="W20" s="38">
        <v>-14.74</v>
      </c>
      <c r="X20" s="6">
        <v>554</v>
      </c>
      <c r="Y20" s="36">
        <v>3.649</v>
      </c>
    </row>
    <row r="21" spans="1:25" ht="12.75">
      <c r="A21" s="6">
        <v>2016</v>
      </c>
      <c r="B21" s="55">
        <v>42661</v>
      </c>
      <c r="C21" s="6">
        <v>36.81</v>
      </c>
      <c r="D21" s="6">
        <v>1611</v>
      </c>
      <c r="E21" s="6">
        <v>23.08</v>
      </c>
      <c r="F21" s="6">
        <v>428</v>
      </c>
      <c r="G21" s="38">
        <v>29.23</v>
      </c>
      <c r="H21" s="38">
        <v>76.2</v>
      </c>
      <c r="I21" s="6">
        <v>731</v>
      </c>
      <c r="J21" s="38">
        <v>22.27</v>
      </c>
      <c r="K21" s="6">
        <v>1614</v>
      </c>
      <c r="L21" s="38">
        <v>48.82</v>
      </c>
      <c r="M21" s="39">
        <v>0</v>
      </c>
      <c r="N21" s="36">
        <v>2.137</v>
      </c>
      <c r="O21" s="40">
        <f>6.875*3.6</f>
        <v>24.75</v>
      </c>
      <c r="P21" s="6">
        <v>459</v>
      </c>
      <c r="Q21" s="37">
        <v>79.5</v>
      </c>
      <c r="R21" s="38">
        <v>13.58</v>
      </c>
      <c r="S21" s="37">
        <v>937</v>
      </c>
      <c r="T21" s="6">
        <v>1318</v>
      </c>
      <c r="U21" s="38">
        <v>57.33</v>
      </c>
      <c r="V21" s="6">
        <v>1401</v>
      </c>
      <c r="W21" s="38">
        <v>-15.26</v>
      </c>
      <c r="X21" s="6">
        <v>551</v>
      </c>
      <c r="Y21" s="36">
        <v>3.677</v>
      </c>
    </row>
    <row r="22" spans="1:27" ht="12.75">
      <c r="A22" s="6">
        <v>2016</v>
      </c>
      <c r="B22" s="55">
        <v>42662</v>
      </c>
      <c r="C22" s="38">
        <v>37.07</v>
      </c>
      <c r="D22" s="6">
        <v>1654</v>
      </c>
      <c r="E22" s="38">
        <v>22.04</v>
      </c>
      <c r="F22" s="6">
        <v>701</v>
      </c>
      <c r="G22" s="38">
        <v>29.63</v>
      </c>
      <c r="H22" s="38">
        <v>85.5</v>
      </c>
      <c r="I22" s="6">
        <v>709</v>
      </c>
      <c r="J22" s="6">
        <v>23.99</v>
      </c>
      <c r="K22" s="6">
        <v>1701</v>
      </c>
      <c r="L22" s="38">
        <v>51.65</v>
      </c>
      <c r="M22" s="6">
        <v>0</v>
      </c>
      <c r="N22" s="36">
        <v>1.45</v>
      </c>
      <c r="O22" s="40">
        <f>5.9*3.6</f>
        <v>21.240000000000002</v>
      </c>
      <c r="P22" s="6">
        <v>18</v>
      </c>
      <c r="Q22" s="37">
        <v>68.37</v>
      </c>
      <c r="R22" s="6">
        <v>13.74</v>
      </c>
      <c r="S22" s="37">
        <v>880</v>
      </c>
      <c r="T22" s="6">
        <v>1309</v>
      </c>
      <c r="U22" s="38">
        <v>59.67</v>
      </c>
      <c r="V22" s="6">
        <v>1401</v>
      </c>
      <c r="W22" s="6">
        <v>-15.07</v>
      </c>
      <c r="X22" s="6">
        <v>658</v>
      </c>
      <c r="Y22" s="36">
        <v>3.721</v>
      </c>
      <c r="AA22" s="28"/>
    </row>
    <row r="23" spans="1:25" ht="12.75">
      <c r="A23" s="6">
        <v>2016</v>
      </c>
      <c r="B23" s="55">
        <v>42663</v>
      </c>
      <c r="C23" s="38">
        <v>31.07</v>
      </c>
      <c r="D23" s="6">
        <v>1010</v>
      </c>
      <c r="E23" s="38">
        <v>22.9</v>
      </c>
      <c r="F23" s="6">
        <v>606</v>
      </c>
      <c r="G23" s="6">
        <v>26.51</v>
      </c>
      <c r="H23" s="38">
        <v>79.7</v>
      </c>
      <c r="I23" s="6">
        <v>630</v>
      </c>
      <c r="J23" s="6">
        <v>46.61</v>
      </c>
      <c r="K23" s="6">
        <v>1013</v>
      </c>
      <c r="L23" s="38">
        <v>62.54</v>
      </c>
      <c r="M23" s="6">
        <v>0</v>
      </c>
      <c r="N23" s="36">
        <v>2.258</v>
      </c>
      <c r="O23" s="40">
        <f>8.75*3.6</f>
        <v>31.5</v>
      </c>
      <c r="P23" s="6">
        <v>1346</v>
      </c>
      <c r="Q23" s="37">
        <v>310.1</v>
      </c>
      <c r="R23" s="38">
        <v>10.01</v>
      </c>
      <c r="S23" s="37">
        <v>878</v>
      </c>
      <c r="T23" s="6">
        <v>1344</v>
      </c>
      <c r="U23" s="38">
        <v>25.22</v>
      </c>
      <c r="V23" s="6">
        <v>1410</v>
      </c>
      <c r="W23" s="38">
        <v>-14.77</v>
      </c>
      <c r="X23" s="6">
        <v>609</v>
      </c>
      <c r="Y23" s="36">
        <v>3.004</v>
      </c>
    </row>
    <row r="24" spans="1:25" ht="12.75">
      <c r="A24" s="6">
        <v>2016</v>
      </c>
      <c r="B24" s="55">
        <v>42664</v>
      </c>
      <c r="C24" s="6">
        <v>33.72</v>
      </c>
      <c r="D24" s="6">
        <v>1455</v>
      </c>
      <c r="E24" s="6">
        <v>20.19</v>
      </c>
      <c r="F24" s="6">
        <v>647</v>
      </c>
      <c r="G24" s="6">
        <v>24.32</v>
      </c>
      <c r="H24" s="38">
        <v>94.9</v>
      </c>
      <c r="I24" s="6">
        <v>1957</v>
      </c>
      <c r="J24" s="6">
        <v>33.01</v>
      </c>
      <c r="K24" s="6">
        <v>1456</v>
      </c>
      <c r="L24" s="38">
        <v>72.6</v>
      </c>
      <c r="M24" s="37">
        <v>57.5</v>
      </c>
      <c r="N24" s="36">
        <v>2.545</v>
      </c>
      <c r="O24" s="40">
        <f>9.95*3.6</f>
        <v>35.82</v>
      </c>
      <c r="P24" s="6">
        <v>1719</v>
      </c>
      <c r="Q24" s="37">
        <v>59.76</v>
      </c>
      <c r="R24" s="38">
        <v>9.31</v>
      </c>
      <c r="S24" s="37">
        <v>980</v>
      </c>
      <c r="T24" s="6">
        <v>1225</v>
      </c>
      <c r="U24" s="38">
        <v>40.73</v>
      </c>
      <c r="V24" s="6">
        <v>1511</v>
      </c>
      <c r="W24" s="38">
        <v>-191</v>
      </c>
      <c r="X24" s="6">
        <v>1854</v>
      </c>
      <c r="Y24" s="36">
        <v>2.559</v>
      </c>
    </row>
    <row r="25" spans="1:25" ht="12.75">
      <c r="A25" s="6">
        <v>2016</v>
      </c>
      <c r="B25" s="55">
        <v>42665</v>
      </c>
      <c r="C25" s="38">
        <v>30.53</v>
      </c>
      <c r="D25" s="6">
        <v>1608</v>
      </c>
      <c r="E25" s="38">
        <v>19.72</v>
      </c>
      <c r="F25" s="6">
        <v>638</v>
      </c>
      <c r="G25" s="6">
        <v>23.09</v>
      </c>
      <c r="H25" s="38">
        <v>93.4</v>
      </c>
      <c r="I25" s="6">
        <v>55</v>
      </c>
      <c r="J25" s="38">
        <v>49.45</v>
      </c>
      <c r="K25" s="6">
        <v>1626</v>
      </c>
      <c r="L25" s="38">
        <v>79.4</v>
      </c>
      <c r="M25" s="6">
        <v>0</v>
      </c>
      <c r="N25" s="36">
        <v>3.293</v>
      </c>
      <c r="O25" s="40">
        <f>8.52*3.6</f>
        <v>30.672</v>
      </c>
      <c r="P25" s="6">
        <v>1652</v>
      </c>
      <c r="Q25" s="37">
        <v>37.46</v>
      </c>
      <c r="R25" s="38">
        <v>9.36</v>
      </c>
      <c r="S25" s="37">
        <v>893</v>
      </c>
      <c r="T25" s="6">
        <v>1302</v>
      </c>
      <c r="U25" s="6">
        <v>45.38</v>
      </c>
      <c r="V25" s="6">
        <v>1318</v>
      </c>
      <c r="W25" s="6">
        <v>-18.21</v>
      </c>
      <c r="X25" s="6">
        <v>703</v>
      </c>
      <c r="Y25" s="40">
        <v>2.125</v>
      </c>
    </row>
    <row r="26" spans="1:26" ht="12.75">
      <c r="A26" s="6">
        <v>2016</v>
      </c>
      <c r="B26" s="55">
        <v>42666</v>
      </c>
      <c r="C26" s="38">
        <v>33.19</v>
      </c>
      <c r="D26" s="6">
        <v>1455</v>
      </c>
      <c r="E26" s="38">
        <v>20.05</v>
      </c>
      <c r="F26" s="6">
        <v>641</v>
      </c>
      <c r="G26" s="38">
        <v>24.97</v>
      </c>
      <c r="H26" s="38">
        <v>91.2</v>
      </c>
      <c r="I26" s="6">
        <v>638</v>
      </c>
      <c r="J26" s="38">
        <v>37.85</v>
      </c>
      <c r="K26" s="6">
        <v>1521</v>
      </c>
      <c r="L26" s="38">
        <v>72.1</v>
      </c>
      <c r="M26" s="6">
        <v>0.4</v>
      </c>
      <c r="N26" s="36">
        <v>2.447</v>
      </c>
      <c r="O26" s="40">
        <f>8.9*3.6</f>
        <v>32.04</v>
      </c>
      <c r="P26" s="6">
        <v>1738</v>
      </c>
      <c r="Q26" s="37">
        <v>81.5</v>
      </c>
      <c r="R26" s="38">
        <v>10.6</v>
      </c>
      <c r="S26" s="37">
        <v>950</v>
      </c>
      <c r="T26" s="6">
        <v>1224</v>
      </c>
      <c r="U26" s="38">
        <v>52.81</v>
      </c>
      <c r="V26" s="6">
        <v>1402</v>
      </c>
      <c r="W26" s="38">
        <v>-16.64</v>
      </c>
      <c r="X26" s="6">
        <v>300</v>
      </c>
      <c r="Y26" s="40">
        <v>2.754</v>
      </c>
      <c r="Z26" s="33"/>
    </row>
    <row r="27" spans="1:25" ht="12.75">
      <c r="A27" s="6">
        <v>2016</v>
      </c>
      <c r="B27" s="55">
        <v>42667</v>
      </c>
      <c r="C27" s="6">
        <v>33.57</v>
      </c>
      <c r="D27" s="6">
        <v>1625</v>
      </c>
      <c r="E27" s="6">
        <v>22.03</v>
      </c>
      <c r="F27" s="6">
        <v>154</v>
      </c>
      <c r="G27" s="38">
        <v>26.46</v>
      </c>
      <c r="H27" s="38">
        <v>88.2</v>
      </c>
      <c r="I27" s="6">
        <v>424</v>
      </c>
      <c r="J27" s="38">
        <v>32.02</v>
      </c>
      <c r="K27" s="6">
        <v>1519</v>
      </c>
      <c r="L27" s="38">
        <v>66.03</v>
      </c>
      <c r="M27" s="6">
        <v>0</v>
      </c>
      <c r="N27" s="36">
        <v>2.217</v>
      </c>
      <c r="O27" s="40">
        <f>7.02*3.6</f>
        <v>25.272</v>
      </c>
      <c r="P27" s="6">
        <v>2126</v>
      </c>
      <c r="Q27" s="37">
        <v>113.8</v>
      </c>
      <c r="R27" s="35">
        <v>12.69</v>
      </c>
      <c r="S27" s="37">
        <v>962</v>
      </c>
      <c r="T27" s="6">
        <v>1111</v>
      </c>
      <c r="U27" s="38">
        <v>54.83</v>
      </c>
      <c r="V27" s="6">
        <v>1351</v>
      </c>
      <c r="W27" s="6">
        <v>-14.44</v>
      </c>
      <c r="X27" s="6">
        <v>0</v>
      </c>
      <c r="Y27" s="40">
        <v>3</v>
      </c>
    </row>
    <row r="28" spans="1:26" ht="12.75">
      <c r="A28" s="6">
        <v>2016</v>
      </c>
      <c r="B28" s="55">
        <v>42668</v>
      </c>
      <c r="C28" s="6">
        <v>30.33</v>
      </c>
      <c r="D28" s="6">
        <v>1632</v>
      </c>
      <c r="E28" s="6">
        <v>20.65</v>
      </c>
      <c r="F28" s="6">
        <v>612</v>
      </c>
      <c r="G28" s="38">
        <v>24.86</v>
      </c>
      <c r="H28" s="38">
        <v>87.8</v>
      </c>
      <c r="I28" s="6">
        <v>725</v>
      </c>
      <c r="J28" s="38">
        <v>50.71</v>
      </c>
      <c r="K28" s="6">
        <v>1629</v>
      </c>
      <c r="L28" s="38">
        <v>72.6</v>
      </c>
      <c r="M28" s="6">
        <v>0</v>
      </c>
      <c r="N28" s="36">
        <v>3.662</v>
      </c>
      <c r="O28" s="36">
        <f>7.55*3.6</f>
        <v>27.18</v>
      </c>
      <c r="P28" s="6">
        <v>844</v>
      </c>
      <c r="Q28" s="44">
        <v>101.4</v>
      </c>
      <c r="R28" s="38">
        <v>9.91</v>
      </c>
      <c r="S28" s="37">
        <v>766</v>
      </c>
      <c r="T28" s="6">
        <v>1502</v>
      </c>
      <c r="U28" s="38">
        <v>26.42</v>
      </c>
      <c r="V28" s="6">
        <v>1516</v>
      </c>
      <c r="W28" s="38">
        <v>-16.88</v>
      </c>
      <c r="X28" s="6">
        <v>448</v>
      </c>
      <c r="Y28" s="36">
        <v>2.511</v>
      </c>
      <c r="Z28" s="28"/>
    </row>
    <row r="29" spans="1:26" ht="12.75">
      <c r="A29" s="6">
        <v>2016</v>
      </c>
      <c r="B29" s="55">
        <v>42669</v>
      </c>
      <c r="C29" s="6">
        <v>34.64</v>
      </c>
      <c r="D29" s="6">
        <v>1512</v>
      </c>
      <c r="E29" s="38">
        <v>20.72</v>
      </c>
      <c r="F29" s="6">
        <v>648</v>
      </c>
      <c r="G29" s="38">
        <v>26.32</v>
      </c>
      <c r="H29" s="38">
        <v>91</v>
      </c>
      <c r="I29" s="6">
        <v>653</v>
      </c>
      <c r="J29" s="38">
        <v>26.18</v>
      </c>
      <c r="K29" s="6">
        <v>1409</v>
      </c>
      <c r="L29" s="38">
        <v>65.24</v>
      </c>
      <c r="M29" s="6">
        <v>1.8</v>
      </c>
      <c r="N29" s="36">
        <v>2.016</v>
      </c>
      <c r="O29" s="40">
        <f>10.85*3.6</f>
        <v>39.06</v>
      </c>
      <c r="P29" s="6">
        <v>1533</v>
      </c>
      <c r="Q29" s="37">
        <v>323.1</v>
      </c>
      <c r="R29" s="6">
        <v>11.61</v>
      </c>
      <c r="S29" s="37">
        <v>939</v>
      </c>
      <c r="T29" s="6">
        <v>1309</v>
      </c>
      <c r="U29" s="38">
        <v>54.21</v>
      </c>
      <c r="V29" s="6">
        <v>1333</v>
      </c>
      <c r="W29" s="6">
        <v>-15.91</v>
      </c>
      <c r="X29" s="6">
        <v>2228</v>
      </c>
      <c r="Y29" s="36">
        <v>3.014</v>
      </c>
      <c r="Z29" s="28"/>
    </row>
    <row r="30" spans="1:25" ht="12.75">
      <c r="A30" s="6">
        <v>2016</v>
      </c>
      <c r="B30" s="55">
        <v>42670</v>
      </c>
      <c r="C30" s="6">
        <v>29.68</v>
      </c>
      <c r="D30" s="6">
        <v>1402</v>
      </c>
      <c r="E30" s="6">
        <v>18.47</v>
      </c>
      <c r="F30" s="6">
        <v>2359</v>
      </c>
      <c r="G30" s="6">
        <v>23.08</v>
      </c>
      <c r="H30" s="38">
        <v>93.3</v>
      </c>
      <c r="I30" s="6">
        <v>748</v>
      </c>
      <c r="J30" s="6">
        <v>42.76</v>
      </c>
      <c r="K30" s="6">
        <v>1359</v>
      </c>
      <c r="L30" s="38">
        <v>75.3</v>
      </c>
      <c r="M30" s="6">
        <v>0.3</v>
      </c>
      <c r="N30" s="40">
        <v>2.29</v>
      </c>
      <c r="O30" s="40">
        <f>9.35*3.6</f>
        <v>33.66</v>
      </c>
      <c r="P30" s="6">
        <v>1602</v>
      </c>
      <c r="Q30" s="37">
        <v>198.4</v>
      </c>
      <c r="R30" s="38">
        <v>9.39</v>
      </c>
      <c r="S30" s="37">
        <v>1064</v>
      </c>
      <c r="T30" s="6">
        <v>1231</v>
      </c>
      <c r="U30" s="38">
        <v>32.75</v>
      </c>
      <c r="V30" s="6">
        <v>1257</v>
      </c>
      <c r="W30" s="38">
        <v>-20.2</v>
      </c>
      <c r="X30" s="6">
        <v>2358</v>
      </c>
      <c r="Y30" s="36">
        <v>2.496</v>
      </c>
    </row>
    <row r="31" spans="1:25" ht="12.75">
      <c r="A31" s="6">
        <v>2016</v>
      </c>
      <c r="B31" s="55">
        <v>42671</v>
      </c>
      <c r="C31" s="6">
        <v>27.83</v>
      </c>
      <c r="D31" s="6">
        <v>1700</v>
      </c>
      <c r="E31" s="6">
        <v>13.98</v>
      </c>
      <c r="F31" s="6">
        <v>607</v>
      </c>
      <c r="G31" s="38">
        <v>20.53</v>
      </c>
      <c r="H31" s="38">
        <v>88.6</v>
      </c>
      <c r="I31" s="6">
        <v>707</v>
      </c>
      <c r="J31" s="38">
        <v>22.28</v>
      </c>
      <c r="K31" s="6">
        <v>1828</v>
      </c>
      <c r="L31" s="38">
        <v>54.39</v>
      </c>
      <c r="M31" s="6">
        <v>0</v>
      </c>
      <c r="N31" s="6">
        <v>2.277</v>
      </c>
      <c r="O31" s="40">
        <f>6.5*3.6</f>
        <v>23.400000000000002</v>
      </c>
      <c r="P31" s="6">
        <v>1623</v>
      </c>
      <c r="Q31" s="37">
        <v>179.7</v>
      </c>
      <c r="R31" s="38">
        <v>16.07</v>
      </c>
      <c r="S31" s="37">
        <v>904</v>
      </c>
      <c r="T31" s="6">
        <v>1325</v>
      </c>
      <c r="U31" s="38">
        <v>41.68</v>
      </c>
      <c r="V31" s="6">
        <v>1343</v>
      </c>
      <c r="W31" s="38">
        <v>-26.91</v>
      </c>
      <c r="X31" s="6">
        <v>637</v>
      </c>
      <c r="Y31" s="36">
        <v>3.674</v>
      </c>
    </row>
    <row r="32" spans="1:25" ht="12.75">
      <c r="A32" s="6">
        <v>2016</v>
      </c>
      <c r="B32" s="55">
        <v>42672</v>
      </c>
      <c r="C32" s="38">
        <v>30.27</v>
      </c>
      <c r="D32" s="6">
        <v>1649</v>
      </c>
      <c r="E32" s="38">
        <v>13.98</v>
      </c>
      <c r="F32" s="6">
        <v>641</v>
      </c>
      <c r="G32" s="38">
        <v>21.97</v>
      </c>
      <c r="H32" s="38">
        <v>75.5</v>
      </c>
      <c r="I32" s="6">
        <v>627</v>
      </c>
      <c r="J32" s="38">
        <v>20.82</v>
      </c>
      <c r="K32" s="6">
        <v>1526</v>
      </c>
      <c r="L32" s="38">
        <v>46.96</v>
      </c>
      <c r="M32" s="6">
        <v>0</v>
      </c>
      <c r="N32" s="36">
        <v>3.595</v>
      </c>
      <c r="O32" s="40">
        <f>8.07*3.6</f>
        <v>29.052000000000003</v>
      </c>
      <c r="P32" s="6">
        <v>905</v>
      </c>
      <c r="Q32" s="37">
        <v>92.3</v>
      </c>
      <c r="R32" s="38">
        <v>15.9</v>
      </c>
      <c r="S32" s="37">
        <v>739</v>
      </c>
      <c r="T32" s="6">
        <v>1346</v>
      </c>
      <c r="U32" s="38">
        <v>39.45</v>
      </c>
      <c r="V32" s="6">
        <v>1401</v>
      </c>
      <c r="W32" s="38">
        <v>-24.97</v>
      </c>
      <c r="X32" s="6">
        <v>656</v>
      </c>
      <c r="Y32" s="36">
        <v>4.172</v>
      </c>
    </row>
    <row r="33" spans="1:25" ht="12.75">
      <c r="A33" s="6">
        <v>2016</v>
      </c>
      <c r="B33" s="55">
        <v>42673</v>
      </c>
      <c r="C33" s="38">
        <v>32.78</v>
      </c>
      <c r="D33" s="6">
        <v>1605</v>
      </c>
      <c r="E33" s="6">
        <v>16.21</v>
      </c>
      <c r="F33" s="6">
        <v>645</v>
      </c>
      <c r="G33" s="38">
        <v>22.87</v>
      </c>
      <c r="H33" s="38">
        <v>90.3</v>
      </c>
      <c r="I33" s="6">
        <v>1939</v>
      </c>
      <c r="J33" s="38">
        <v>31.42</v>
      </c>
      <c r="K33" s="6">
        <v>1606</v>
      </c>
      <c r="L33" s="38">
        <v>64.47</v>
      </c>
      <c r="M33" s="37">
        <v>9.9</v>
      </c>
      <c r="N33" s="36">
        <v>3.219</v>
      </c>
      <c r="O33" s="40">
        <f>8.37*3.6</f>
        <v>30.131999999999998</v>
      </c>
      <c r="P33" s="6">
        <v>1955</v>
      </c>
      <c r="Q33" s="37">
        <v>37.49</v>
      </c>
      <c r="R33" s="38">
        <v>13.77</v>
      </c>
      <c r="S33" s="37">
        <v>991</v>
      </c>
      <c r="T33" s="6">
        <v>1320</v>
      </c>
      <c r="U33" s="38">
        <v>41.91</v>
      </c>
      <c r="V33" s="6">
        <v>1302</v>
      </c>
      <c r="W33" s="38">
        <v>-60.14</v>
      </c>
      <c r="X33" s="6">
        <v>1903</v>
      </c>
      <c r="Y33" s="36">
        <v>3.38</v>
      </c>
    </row>
    <row r="34" spans="1:25" ht="12.75">
      <c r="A34" s="6">
        <v>2016</v>
      </c>
      <c r="B34" s="55">
        <v>42674</v>
      </c>
      <c r="C34" s="6">
        <v>32.19</v>
      </c>
      <c r="D34" s="6">
        <v>1544</v>
      </c>
      <c r="E34" s="38">
        <v>18.6</v>
      </c>
      <c r="F34" s="6">
        <v>607</v>
      </c>
      <c r="G34" s="38">
        <v>24.38</v>
      </c>
      <c r="H34" s="38">
        <v>93.4</v>
      </c>
      <c r="I34" s="6">
        <v>617</v>
      </c>
      <c r="J34" s="6">
        <v>33.87</v>
      </c>
      <c r="K34" s="6">
        <v>1722</v>
      </c>
      <c r="L34" s="38">
        <v>66.56</v>
      </c>
      <c r="M34" s="6">
        <v>0.2</v>
      </c>
      <c r="N34" s="36">
        <v>1.821</v>
      </c>
      <c r="O34" s="40">
        <f>8.37*3.6</f>
        <v>30.131999999999998</v>
      </c>
      <c r="P34" s="6">
        <v>1913</v>
      </c>
      <c r="Q34" s="37">
        <v>33.51</v>
      </c>
      <c r="R34" s="38">
        <v>14.1</v>
      </c>
      <c r="S34" s="37">
        <v>1075</v>
      </c>
      <c r="T34" s="6">
        <v>1443</v>
      </c>
      <c r="U34" s="38">
        <v>46.32</v>
      </c>
      <c r="V34" s="6">
        <v>1259</v>
      </c>
      <c r="W34" s="38">
        <v>-19.33</v>
      </c>
      <c r="X34" s="6">
        <v>619</v>
      </c>
      <c r="Y34" s="36">
        <v>3.249</v>
      </c>
    </row>
    <row r="35" spans="3:25" ht="12.75">
      <c r="C35" s="41">
        <f>AVERAGE(C4:C34)</f>
        <v>31.872580645161296</v>
      </c>
      <c r="D35" s="34"/>
      <c r="E35" s="41">
        <f>AVERAGE(E4:E34)</f>
        <v>18.105161290322584</v>
      </c>
      <c r="F35" s="34"/>
      <c r="G35" s="41">
        <f>AVERAGE(G4:G34)</f>
        <v>24.18516129032259</v>
      </c>
      <c r="H35" s="41">
        <f>AVERAGE(H4:H34)</f>
        <v>87.5135483870968</v>
      </c>
      <c r="I35" s="34"/>
      <c r="J35" s="41">
        <f>AVERAGE(J4:J34)</f>
        <v>32.02258064516129</v>
      </c>
      <c r="K35" s="34"/>
      <c r="L35" s="41">
        <f>AVERAGE(L4:L34)</f>
        <v>61.73483870967741</v>
      </c>
      <c r="M35" s="42">
        <f>SUM(M4:M34)</f>
        <v>110.4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2">
        <f>SUM(Y4:Y34)</f>
        <v>96.33699999999999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8" r:id="rId1"/>
  <headerFooter alignWithMargins="0">
    <oddHeader>&amp;C&amp;"Arial,Negrito"DADOS METEOROLÓGICOS - ESTAÇÃO EXPERIMENTAL DE CITRICULTURA DE BEBEDOURO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75" zoomScaleSheetLayoutView="75" zoomScalePageLayoutView="0" workbookViewId="0" topLeftCell="B2">
      <selection activeCell="O34" sqref="O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28125" style="0" customWidth="1"/>
    <col min="14" max="14" width="10.00390625" style="0" bestFit="1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7">
        <v>39448</v>
      </c>
      <c r="B1" s="67"/>
      <c r="C1" s="8">
        <v>1</v>
      </c>
      <c r="E1">
        <v>3.6</v>
      </c>
    </row>
    <row r="2" spans="1:25" ht="33.75">
      <c r="A2" s="68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2016</v>
      </c>
      <c r="B4" s="55">
        <v>42675</v>
      </c>
      <c r="C4" s="6">
        <v>27.96</v>
      </c>
      <c r="D4" s="6">
        <v>1444</v>
      </c>
      <c r="E4" s="38">
        <v>19.19</v>
      </c>
      <c r="F4" s="6">
        <v>407</v>
      </c>
      <c r="G4" s="6">
        <v>22.96</v>
      </c>
      <c r="H4" s="38">
        <v>94</v>
      </c>
      <c r="I4" s="6">
        <v>707</v>
      </c>
      <c r="J4" s="6">
        <v>39.78</v>
      </c>
      <c r="K4" s="6">
        <v>1527</v>
      </c>
      <c r="L4" s="38">
        <v>71.1</v>
      </c>
      <c r="M4" s="6">
        <v>0</v>
      </c>
      <c r="N4" s="36">
        <v>2.259</v>
      </c>
      <c r="O4" s="40">
        <f>6.95*3.6</f>
        <v>25.02</v>
      </c>
      <c r="P4" s="6">
        <v>249</v>
      </c>
      <c r="Q4" s="37">
        <v>175.2</v>
      </c>
      <c r="R4" s="38">
        <f>10.73*3.6</f>
        <v>38.628</v>
      </c>
      <c r="S4" s="37">
        <v>1097</v>
      </c>
      <c r="T4" s="6">
        <v>1256</v>
      </c>
      <c r="U4" s="38">
        <v>37.23</v>
      </c>
      <c r="V4" s="6">
        <v>1243</v>
      </c>
      <c r="W4" s="38">
        <v>-16.07</v>
      </c>
      <c r="X4" s="6">
        <v>0</v>
      </c>
      <c r="Y4" s="36">
        <v>2.404</v>
      </c>
    </row>
    <row r="5" spans="1:25" ht="12.75">
      <c r="A5" s="6">
        <v>2016</v>
      </c>
      <c r="B5" s="55">
        <v>42676</v>
      </c>
      <c r="C5" s="38">
        <v>32.26</v>
      </c>
      <c r="D5" s="6">
        <v>1536</v>
      </c>
      <c r="E5" s="38">
        <v>19.46</v>
      </c>
      <c r="F5" s="6">
        <v>613</v>
      </c>
      <c r="G5" s="6">
        <v>23.96</v>
      </c>
      <c r="H5" s="38">
        <v>89.7</v>
      </c>
      <c r="I5" s="6">
        <v>2359</v>
      </c>
      <c r="J5" s="6">
        <v>35.07</v>
      </c>
      <c r="K5" s="6">
        <v>1536</v>
      </c>
      <c r="L5" s="38">
        <v>70.7</v>
      </c>
      <c r="M5" s="6">
        <v>22.1</v>
      </c>
      <c r="N5" s="36">
        <v>2.055</v>
      </c>
      <c r="O5" s="40">
        <f>11*3.6</f>
        <v>39.6</v>
      </c>
      <c r="P5" s="6">
        <v>1804</v>
      </c>
      <c r="Q5" s="37">
        <v>183</v>
      </c>
      <c r="R5" s="38">
        <v>12.01</v>
      </c>
      <c r="S5" s="37">
        <v>1060</v>
      </c>
      <c r="T5" s="6">
        <v>1241</v>
      </c>
      <c r="U5" s="38">
        <v>38.77</v>
      </c>
      <c r="V5" s="6">
        <v>1226</v>
      </c>
      <c r="W5" s="38">
        <v>-115.7</v>
      </c>
      <c r="X5" s="6">
        <v>1716</v>
      </c>
      <c r="Y5" s="36">
        <v>3.206</v>
      </c>
    </row>
    <row r="6" spans="1:25" ht="12.75">
      <c r="A6" s="6">
        <v>2016</v>
      </c>
      <c r="B6" s="55">
        <v>42677</v>
      </c>
      <c r="C6" s="38">
        <v>26.64</v>
      </c>
      <c r="D6" s="6">
        <v>1632</v>
      </c>
      <c r="E6" s="38">
        <v>19.26</v>
      </c>
      <c r="F6" s="6">
        <v>547</v>
      </c>
      <c r="G6" s="6">
        <v>22.58</v>
      </c>
      <c r="H6" s="38">
        <v>95.4</v>
      </c>
      <c r="I6" s="6">
        <v>620</v>
      </c>
      <c r="J6" s="6">
        <v>58.22</v>
      </c>
      <c r="K6" s="6">
        <v>1606</v>
      </c>
      <c r="L6" s="38">
        <v>82.4</v>
      </c>
      <c r="M6" s="6">
        <v>4.8</v>
      </c>
      <c r="N6" s="36">
        <v>1.039</v>
      </c>
      <c r="O6" s="40">
        <f>4.85*3.6</f>
        <v>17.46</v>
      </c>
      <c r="P6" s="6">
        <v>1654</v>
      </c>
      <c r="Q6" s="37">
        <v>201.3</v>
      </c>
      <c r="R6" s="38">
        <v>6.831</v>
      </c>
      <c r="S6" s="37">
        <v>825</v>
      </c>
      <c r="T6" s="6">
        <v>1044</v>
      </c>
      <c r="U6" s="38">
        <v>26.6</v>
      </c>
      <c r="V6" s="6">
        <v>1329</v>
      </c>
      <c r="W6" s="38">
        <v>-19.93</v>
      </c>
      <c r="X6" s="6">
        <v>45</v>
      </c>
      <c r="Y6" s="36">
        <v>1.458</v>
      </c>
    </row>
    <row r="7" spans="1:25" ht="12.75">
      <c r="A7" s="6">
        <v>2016</v>
      </c>
      <c r="B7" s="55">
        <v>42678</v>
      </c>
      <c r="C7" s="38">
        <v>26.51</v>
      </c>
      <c r="D7" s="6">
        <v>1322</v>
      </c>
      <c r="E7" s="38">
        <v>19.99</v>
      </c>
      <c r="F7" s="6">
        <v>507</v>
      </c>
      <c r="G7" s="38">
        <v>22.65</v>
      </c>
      <c r="H7" s="38">
        <v>94.2</v>
      </c>
      <c r="I7" s="6">
        <v>605</v>
      </c>
      <c r="J7" s="38">
        <v>59.08</v>
      </c>
      <c r="K7" s="6">
        <v>1635</v>
      </c>
      <c r="L7" s="38">
        <v>80.3</v>
      </c>
      <c r="M7" s="6">
        <v>0.4</v>
      </c>
      <c r="N7" s="36">
        <v>2.068</v>
      </c>
      <c r="O7" s="40">
        <f>6.125*3.6</f>
        <v>22.05</v>
      </c>
      <c r="P7" s="6">
        <v>1704</v>
      </c>
      <c r="Q7" s="37">
        <v>43.79</v>
      </c>
      <c r="R7" s="38">
        <v>8.51</v>
      </c>
      <c r="S7" s="37">
        <v>1040</v>
      </c>
      <c r="T7" s="6">
        <v>1321</v>
      </c>
      <c r="U7" s="38">
        <v>31.21</v>
      </c>
      <c r="V7" s="6">
        <v>1346</v>
      </c>
      <c r="W7" s="38">
        <v>-13.48</v>
      </c>
      <c r="X7" s="6">
        <v>654</v>
      </c>
      <c r="Y7" s="36">
        <v>1.835</v>
      </c>
    </row>
    <row r="8" spans="1:25" ht="12.75">
      <c r="A8" s="6">
        <v>2016</v>
      </c>
      <c r="B8" s="55">
        <v>42679</v>
      </c>
      <c r="C8" s="38">
        <v>31.26</v>
      </c>
      <c r="D8" s="6">
        <v>1544</v>
      </c>
      <c r="E8" s="38">
        <v>18.2</v>
      </c>
      <c r="F8" s="6">
        <v>656</v>
      </c>
      <c r="G8" s="38">
        <v>23.16</v>
      </c>
      <c r="H8" s="38">
        <v>91.4</v>
      </c>
      <c r="I8" s="6">
        <v>2244</v>
      </c>
      <c r="J8" s="38">
        <v>37.72</v>
      </c>
      <c r="K8" s="6">
        <v>1358</v>
      </c>
      <c r="L8" s="38">
        <v>72.3</v>
      </c>
      <c r="M8" s="37">
        <v>3.4</v>
      </c>
      <c r="N8" s="36">
        <v>2.877</v>
      </c>
      <c r="O8" s="36">
        <f>9.8*3.6</f>
        <v>35.28</v>
      </c>
      <c r="P8" s="6">
        <v>1647</v>
      </c>
      <c r="Q8" s="37">
        <v>54.41</v>
      </c>
      <c r="R8" s="38">
        <v>14.28</v>
      </c>
      <c r="S8" s="37">
        <v>1157</v>
      </c>
      <c r="T8" s="6">
        <v>1318</v>
      </c>
      <c r="U8" s="38">
        <v>51.85</v>
      </c>
      <c r="V8" s="6">
        <v>1302</v>
      </c>
      <c r="W8" s="6">
        <v>-21.37</v>
      </c>
      <c r="X8" s="6">
        <v>2206</v>
      </c>
      <c r="Y8" s="36">
        <v>3.154</v>
      </c>
    </row>
    <row r="9" spans="1:25" ht="12.75">
      <c r="A9" s="6">
        <v>2016</v>
      </c>
      <c r="B9" s="55">
        <v>42680</v>
      </c>
      <c r="C9" s="6">
        <v>30.07</v>
      </c>
      <c r="D9" s="6">
        <v>1609</v>
      </c>
      <c r="E9" s="6">
        <v>17.74</v>
      </c>
      <c r="F9" s="6">
        <v>641</v>
      </c>
      <c r="G9" s="6">
        <v>22.87</v>
      </c>
      <c r="H9" s="38">
        <v>93.3</v>
      </c>
      <c r="I9" s="6">
        <v>2359</v>
      </c>
      <c r="J9" s="38">
        <v>40.11</v>
      </c>
      <c r="K9" s="6">
        <v>1459</v>
      </c>
      <c r="L9" s="38">
        <v>69.26</v>
      </c>
      <c r="M9" s="37">
        <v>12</v>
      </c>
      <c r="N9" s="36">
        <v>2.794</v>
      </c>
      <c r="O9" s="40">
        <f>7.7*3.6</f>
        <v>27.720000000000002</v>
      </c>
      <c r="P9" s="6">
        <v>2049</v>
      </c>
      <c r="Q9" s="37">
        <v>89.8</v>
      </c>
      <c r="R9" s="35">
        <v>15.37</v>
      </c>
      <c r="S9" s="37">
        <v>1091</v>
      </c>
      <c r="T9" s="6">
        <v>1313</v>
      </c>
      <c r="U9" s="38">
        <v>50.42</v>
      </c>
      <c r="V9" s="6">
        <v>1248</v>
      </c>
      <c r="W9" s="6">
        <v>-49.06</v>
      </c>
      <c r="X9" s="6">
        <v>2357</v>
      </c>
      <c r="Y9" s="40">
        <v>3.357</v>
      </c>
    </row>
    <row r="10" spans="1:25" ht="12.75">
      <c r="A10" s="6">
        <v>2016</v>
      </c>
      <c r="B10" s="55">
        <v>42681</v>
      </c>
      <c r="C10" s="38">
        <v>31.26</v>
      </c>
      <c r="D10" s="6">
        <v>1621</v>
      </c>
      <c r="E10" s="6">
        <v>17.28</v>
      </c>
      <c r="F10" s="6">
        <v>112</v>
      </c>
      <c r="G10" s="38">
        <v>23.52</v>
      </c>
      <c r="H10" s="38">
        <v>93.9</v>
      </c>
      <c r="I10" s="6">
        <v>49</v>
      </c>
      <c r="J10" s="38">
        <v>26.56</v>
      </c>
      <c r="K10" s="6">
        <v>1730</v>
      </c>
      <c r="L10" s="38">
        <v>66.61</v>
      </c>
      <c r="M10" s="6">
        <v>5.8</v>
      </c>
      <c r="N10" s="36">
        <v>1.642</v>
      </c>
      <c r="O10" s="40">
        <v>19.89</v>
      </c>
      <c r="P10" s="6">
        <v>129</v>
      </c>
      <c r="Q10" s="37">
        <v>0.2</v>
      </c>
      <c r="R10" s="6">
        <v>16.23</v>
      </c>
      <c r="S10" s="37">
        <v>992</v>
      </c>
      <c r="T10" s="6">
        <v>1148</v>
      </c>
      <c r="U10" s="38">
        <v>59.81</v>
      </c>
      <c r="V10" s="6">
        <v>1406</v>
      </c>
      <c r="W10" s="38">
        <v>-49.06</v>
      </c>
      <c r="X10" s="6">
        <v>1</v>
      </c>
      <c r="Y10" s="36">
        <v>3.306</v>
      </c>
    </row>
    <row r="11" spans="1:25" ht="12.75">
      <c r="A11" s="6">
        <v>2016</v>
      </c>
      <c r="B11" s="55">
        <v>42682</v>
      </c>
      <c r="C11" s="6">
        <v>32.12</v>
      </c>
      <c r="D11" s="6">
        <v>1657</v>
      </c>
      <c r="E11" s="6">
        <v>17.08</v>
      </c>
      <c r="F11" s="6">
        <v>603</v>
      </c>
      <c r="G11" s="6">
        <v>24.56</v>
      </c>
      <c r="H11" s="38">
        <v>92.2</v>
      </c>
      <c r="I11" s="6">
        <v>639</v>
      </c>
      <c r="J11" s="38">
        <v>25.85</v>
      </c>
      <c r="K11" s="6">
        <v>1743</v>
      </c>
      <c r="L11" s="38">
        <v>58.06</v>
      </c>
      <c r="M11" s="39">
        <v>0</v>
      </c>
      <c r="N11" s="36">
        <v>1.135</v>
      </c>
      <c r="O11" s="40">
        <f>5.75*3.6</f>
        <v>20.7</v>
      </c>
      <c r="P11" s="6">
        <v>1025</v>
      </c>
      <c r="Q11" s="37">
        <v>342.5</v>
      </c>
      <c r="R11" s="6">
        <v>17.17</v>
      </c>
      <c r="S11" s="37">
        <v>907</v>
      </c>
      <c r="T11" s="6">
        <v>1317</v>
      </c>
      <c r="U11" s="38">
        <v>52.58</v>
      </c>
      <c r="V11" s="6">
        <v>1418</v>
      </c>
      <c r="W11" s="38">
        <v>-21.66</v>
      </c>
      <c r="X11" s="6">
        <v>624</v>
      </c>
      <c r="Y11" s="36">
        <v>3.5</v>
      </c>
    </row>
    <row r="12" spans="1:25" ht="12.75">
      <c r="A12" s="6">
        <v>2016</v>
      </c>
      <c r="B12" s="55">
        <v>42683</v>
      </c>
      <c r="C12" s="38">
        <v>32.79</v>
      </c>
      <c r="D12" s="6">
        <v>1650</v>
      </c>
      <c r="E12" s="38">
        <v>19.53</v>
      </c>
      <c r="F12" s="6">
        <v>627</v>
      </c>
      <c r="G12" s="38">
        <v>24.61</v>
      </c>
      <c r="H12" s="38">
        <v>91.8</v>
      </c>
      <c r="I12" s="6">
        <v>2349</v>
      </c>
      <c r="J12" s="38">
        <v>29.04</v>
      </c>
      <c r="K12" s="6">
        <v>1646</v>
      </c>
      <c r="L12" s="38">
        <v>65.88</v>
      </c>
      <c r="M12" s="37">
        <v>6.6</v>
      </c>
      <c r="N12" s="36">
        <v>1.576</v>
      </c>
      <c r="O12" s="40">
        <f>7.7*3.6</f>
        <v>27.720000000000002</v>
      </c>
      <c r="P12" s="6">
        <v>1732</v>
      </c>
      <c r="Q12" s="37">
        <v>257.1</v>
      </c>
      <c r="R12" s="6">
        <v>11.47</v>
      </c>
      <c r="S12" s="37">
        <v>1072</v>
      </c>
      <c r="T12" s="6">
        <v>1445</v>
      </c>
      <c r="U12" s="38">
        <v>34.94</v>
      </c>
      <c r="V12" s="6">
        <v>1505</v>
      </c>
      <c r="W12" s="38">
        <v>-19.18</v>
      </c>
      <c r="X12" s="6">
        <v>502</v>
      </c>
      <c r="Y12" s="36">
        <v>2.85</v>
      </c>
    </row>
    <row r="13" spans="1:25" ht="12.75">
      <c r="A13" s="6">
        <v>2016</v>
      </c>
      <c r="B13" s="55">
        <v>42684</v>
      </c>
      <c r="C13" s="38">
        <v>32.79</v>
      </c>
      <c r="D13" s="6">
        <v>1532</v>
      </c>
      <c r="E13" s="38">
        <v>18.73</v>
      </c>
      <c r="F13" s="6">
        <v>206</v>
      </c>
      <c r="G13" s="38">
        <v>25.33</v>
      </c>
      <c r="H13" s="38">
        <v>94.8</v>
      </c>
      <c r="I13" s="6">
        <v>709</v>
      </c>
      <c r="J13" s="38">
        <v>36.59</v>
      </c>
      <c r="K13" s="6">
        <v>1523</v>
      </c>
      <c r="L13" s="38">
        <v>70.4</v>
      </c>
      <c r="M13" s="6">
        <v>2.5</v>
      </c>
      <c r="N13" s="36">
        <v>1.522</v>
      </c>
      <c r="O13" s="40">
        <f>5.3*3.6</f>
        <v>19.08</v>
      </c>
      <c r="P13" s="6">
        <v>1052</v>
      </c>
      <c r="Q13" s="37">
        <v>293.2</v>
      </c>
      <c r="R13" s="38">
        <v>16.72</v>
      </c>
      <c r="S13" s="37">
        <v>1021</v>
      </c>
      <c r="T13" s="6">
        <v>1329</v>
      </c>
      <c r="U13" s="38">
        <v>61.32</v>
      </c>
      <c r="V13" s="6">
        <v>1322</v>
      </c>
      <c r="W13" s="6">
        <v>-18.24</v>
      </c>
      <c r="X13" s="6">
        <v>214</v>
      </c>
      <c r="Y13" s="36">
        <v>3.486</v>
      </c>
    </row>
    <row r="14" spans="1:26" ht="12.75">
      <c r="A14" s="6">
        <v>2016</v>
      </c>
      <c r="B14" s="55">
        <v>42685</v>
      </c>
      <c r="C14" s="6">
        <v>33.25</v>
      </c>
      <c r="D14" s="6">
        <v>1546</v>
      </c>
      <c r="E14" s="38">
        <v>20.32</v>
      </c>
      <c r="F14" s="6">
        <v>2325</v>
      </c>
      <c r="G14" s="6">
        <v>25.85</v>
      </c>
      <c r="H14" s="38">
        <v>93.6</v>
      </c>
      <c r="I14" s="6">
        <v>2344</v>
      </c>
      <c r="J14" s="6">
        <v>32.41</v>
      </c>
      <c r="K14" s="6">
        <v>1547</v>
      </c>
      <c r="L14" s="38">
        <v>64.92</v>
      </c>
      <c r="M14" s="6">
        <v>2.9</v>
      </c>
      <c r="N14" s="36">
        <v>1.663</v>
      </c>
      <c r="O14" s="40">
        <f>6.65*3.6</f>
        <v>23.94</v>
      </c>
      <c r="P14" s="6">
        <v>1758</v>
      </c>
      <c r="Q14" s="37">
        <v>28.62</v>
      </c>
      <c r="R14" s="38">
        <v>14.85</v>
      </c>
      <c r="S14" s="37">
        <v>925</v>
      </c>
      <c r="T14" s="6">
        <v>1237</v>
      </c>
      <c r="U14" s="38">
        <v>53.96</v>
      </c>
      <c r="V14" s="6">
        <v>1246</v>
      </c>
      <c r="W14" s="38">
        <v>-16.61</v>
      </c>
      <c r="X14" s="6">
        <v>2312</v>
      </c>
      <c r="Y14" s="40">
        <v>3.486</v>
      </c>
      <c r="Z14" s="13"/>
    </row>
    <row r="15" spans="1:25" ht="12.75">
      <c r="A15" s="6">
        <v>2016</v>
      </c>
      <c r="B15" s="55">
        <v>42686</v>
      </c>
      <c r="C15" s="6">
        <v>30.08</v>
      </c>
      <c r="D15" s="6">
        <v>1600</v>
      </c>
      <c r="E15" s="6">
        <v>18.53</v>
      </c>
      <c r="F15" s="6">
        <v>21.33</v>
      </c>
      <c r="G15" s="38">
        <v>22.34</v>
      </c>
      <c r="H15" s="38">
        <v>95.2</v>
      </c>
      <c r="I15" s="6">
        <v>216</v>
      </c>
      <c r="J15" s="6">
        <v>42.17</v>
      </c>
      <c r="K15" s="6">
        <v>1519</v>
      </c>
      <c r="L15" s="38">
        <v>81.6</v>
      </c>
      <c r="M15" s="6">
        <v>23.1</v>
      </c>
      <c r="N15" s="36">
        <v>1.888</v>
      </c>
      <c r="O15" s="40">
        <f>7.62*3.6</f>
        <v>27.432000000000002</v>
      </c>
      <c r="P15" s="6">
        <v>1657</v>
      </c>
      <c r="Q15" s="37">
        <v>165</v>
      </c>
      <c r="R15" s="38">
        <v>9.9</v>
      </c>
      <c r="S15" s="37">
        <v>809</v>
      </c>
      <c r="T15" s="6">
        <v>1418</v>
      </c>
      <c r="U15" s="38">
        <v>33.35</v>
      </c>
      <c r="V15" s="6">
        <v>1500</v>
      </c>
      <c r="W15" s="38">
        <v>-51.54</v>
      </c>
      <c r="X15" s="6">
        <v>1729</v>
      </c>
      <c r="Y15" s="40">
        <v>2.18</v>
      </c>
    </row>
    <row r="16" spans="1:25" ht="12.75">
      <c r="A16" s="6">
        <v>2016</v>
      </c>
      <c r="B16" s="55">
        <v>42687</v>
      </c>
      <c r="C16" s="38">
        <v>22.1</v>
      </c>
      <c r="D16" s="6">
        <v>1604</v>
      </c>
      <c r="E16" s="38">
        <v>18.6</v>
      </c>
      <c r="F16" s="6">
        <v>726</v>
      </c>
      <c r="G16" s="6">
        <v>19.87</v>
      </c>
      <c r="H16" s="38">
        <v>95.3</v>
      </c>
      <c r="I16" s="6">
        <v>954</v>
      </c>
      <c r="J16" s="38">
        <v>89.1</v>
      </c>
      <c r="K16" s="6">
        <v>243</v>
      </c>
      <c r="L16" s="38">
        <v>93.3</v>
      </c>
      <c r="M16" s="6">
        <v>24.9</v>
      </c>
      <c r="N16" s="36">
        <v>2.783</v>
      </c>
      <c r="O16" s="40">
        <f>5.975*3.6</f>
        <v>21.509999999999998</v>
      </c>
      <c r="P16" s="6">
        <v>1815</v>
      </c>
      <c r="Q16" s="37">
        <v>117.1</v>
      </c>
      <c r="R16" s="38">
        <v>4.441</v>
      </c>
      <c r="S16" s="37">
        <v>123.4</v>
      </c>
      <c r="T16" s="6">
        <v>1406</v>
      </c>
      <c r="U16" s="38">
        <v>4.825</v>
      </c>
      <c r="V16" s="6">
        <v>1524</v>
      </c>
      <c r="W16" s="38">
        <v>-19.1</v>
      </c>
      <c r="X16" s="6">
        <v>2144</v>
      </c>
      <c r="Y16" s="36">
        <v>0.733</v>
      </c>
    </row>
    <row r="17" spans="1:25" ht="12.75">
      <c r="A17" s="6">
        <v>2016</v>
      </c>
      <c r="B17" s="55">
        <v>42688</v>
      </c>
      <c r="C17" s="38">
        <v>25.79</v>
      </c>
      <c r="D17" s="6">
        <v>1509</v>
      </c>
      <c r="E17" s="38">
        <v>17.41</v>
      </c>
      <c r="F17" s="6">
        <v>614</v>
      </c>
      <c r="G17" s="38">
        <v>20.4</v>
      </c>
      <c r="H17" s="38">
        <v>95.2</v>
      </c>
      <c r="I17" s="6">
        <v>407</v>
      </c>
      <c r="J17" s="6">
        <v>66.85</v>
      </c>
      <c r="K17" s="6">
        <v>1512</v>
      </c>
      <c r="L17" s="38">
        <v>86.8</v>
      </c>
      <c r="M17" s="6">
        <v>5.1</v>
      </c>
      <c r="N17" s="36">
        <v>2.895</v>
      </c>
      <c r="O17" s="40">
        <f>7.32*3.6</f>
        <v>26.352</v>
      </c>
      <c r="P17" s="6">
        <v>406</v>
      </c>
      <c r="Q17" s="37">
        <v>89.6</v>
      </c>
      <c r="R17" s="38">
        <v>8.3</v>
      </c>
      <c r="S17" s="37">
        <v>1156</v>
      </c>
      <c r="T17" s="6">
        <v>1503</v>
      </c>
      <c r="U17" s="38">
        <v>29.97</v>
      </c>
      <c r="V17" s="6">
        <v>1527</v>
      </c>
      <c r="W17" s="38">
        <v>-18.99</v>
      </c>
      <c r="X17" s="6">
        <v>523</v>
      </c>
      <c r="Y17" s="40">
        <v>1.533</v>
      </c>
    </row>
    <row r="18" spans="1:25" ht="12.75">
      <c r="A18" s="6">
        <v>2016</v>
      </c>
      <c r="B18" s="55">
        <v>42689</v>
      </c>
      <c r="C18" s="6">
        <v>29.02</v>
      </c>
      <c r="D18" s="6">
        <v>1651</v>
      </c>
      <c r="E18" s="38">
        <v>16.55</v>
      </c>
      <c r="F18" s="6">
        <v>620</v>
      </c>
      <c r="G18" s="6">
        <v>22.72</v>
      </c>
      <c r="H18" s="38">
        <v>95.3</v>
      </c>
      <c r="I18" s="6">
        <v>700</v>
      </c>
      <c r="J18" s="38">
        <v>47.07</v>
      </c>
      <c r="K18" s="6">
        <v>1552</v>
      </c>
      <c r="L18" s="38">
        <v>73.9</v>
      </c>
      <c r="M18" s="6">
        <v>0</v>
      </c>
      <c r="N18" s="36">
        <v>1.524</v>
      </c>
      <c r="O18" s="40">
        <f>5.795*3.6</f>
        <v>20.862000000000002</v>
      </c>
      <c r="P18" s="6">
        <v>1720</v>
      </c>
      <c r="Q18" s="37">
        <v>214.7</v>
      </c>
      <c r="R18" s="6">
        <v>15.64</v>
      </c>
      <c r="S18" s="37">
        <v>1198</v>
      </c>
      <c r="T18" s="6">
        <v>1314</v>
      </c>
      <c r="U18" s="38">
        <v>65.87</v>
      </c>
      <c r="V18" s="6">
        <v>1323</v>
      </c>
      <c r="W18" s="6">
        <v>-20.58</v>
      </c>
      <c r="X18" s="6">
        <v>634</v>
      </c>
      <c r="Y18" s="36">
        <v>3.091</v>
      </c>
    </row>
    <row r="19" spans="1:25" ht="12.75">
      <c r="A19" s="6">
        <v>2016</v>
      </c>
      <c r="B19" s="55">
        <v>42690</v>
      </c>
      <c r="C19" s="38">
        <v>30.8</v>
      </c>
      <c r="D19" s="6">
        <v>1506</v>
      </c>
      <c r="E19" s="38">
        <v>18.14</v>
      </c>
      <c r="F19" s="6">
        <v>550</v>
      </c>
      <c r="G19" s="38">
        <v>24.07</v>
      </c>
      <c r="H19" s="38">
        <v>93.6</v>
      </c>
      <c r="I19" s="6">
        <v>602</v>
      </c>
      <c r="J19" s="38">
        <v>40.84</v>
      </c>
      <c r="K19" s="6">
        <v>1332</v>
      </c>
      <c r="L19" s="38">
        <v>72.3</v>
      </c>
      <c r="M19" s="6">
        <v>7.7</v>
      </c>
      <c r="N19" s="36">
        <v>1.134</v>
      </c>
      <c r="O19" s="40">
        <f>13.92*3.6</f>
        <v>50.112</v>
      </c>
      <c r="P19" s="6">
        <v>1556</v>
      </c>
      <c r="Q19" s="37">
        <v>179.3</v>
      </c>
      <c r="R19" s="6">
        <v>14.52</v>
      </c>
      <c r="S19" s="37">
        <v>1111</v>
      </c>
      <c r="T19" s="6">
        <v>1235</v>
      </c>
      <c r="U19" s="38">
        <v>50.01</v>
      </c>
      <c r="V19" s="6">
        <v>1349</v>
      </c>
      <c r="W19" s="38">
        <v>-27.94</v>
      </c>
      <c r="X19" s="6">
        <v>1621</v>
      </c>
      <c r="Y19" s="36">
        <v>3.089</v>
      </c>
    </row>
    <row r="20" spans="1:25" ht="12.75">
      <c r="A20" s="6">
        <v>2016</v>
      </c>
      <c r="B20" s="55">
        <v>42691</v>
      </c>
      <c r="C20" s="38">
        <v>30.41</v>
      </c>
      <c r="D20" s="6">
        <v>1521</v>
      </c>
      <c r="E20" s="38">
        <v>19.27</v>
      </c>
      <c r="F20" s="6">
        <v>416</v>
      </c>
      <c r="G20" s="38">
        <v>23.56</v>
      </c>
      <c r="H20" s="38">
        <v>94.3</v>
      </c>
      <c r="I20" s="6">
        <v>523</v>
      </c>
      <c r="J20" s="6">
        <v>45.61</v>
      </c>
      <c r="K20" s="6">
        <v>1543</v>
      </c>
      <c r="L20" s="38">
        <v>77.2</v>
      </c>
      <c r="M20" s="37">
        <v>0.1</v>
      </c>
      <c r="N20" s="36">
        <v>1.335</v>
      </c>
      <c r="O20" s="40">
        <f>8.9*3.6</f>
        <v>32.04</v>
      </c>
      <c r="P20" s="6">
        <v>1721</v>
      </c>
      <c r="Q20" s="37">
        <v>225.8</v>
      </c>
      <c r="R20" s="6">
        <v>12.28</v>
      </c>
      <c r="S20" s="37">
        <v>1129</v>
      </c>
      <c r="T20" s="6">
        <v>1152</v>
      </c>
      <c r="U20" s="38">
        <v>40.98</v>
      </c>
      <c r="V20" s="6">
        <v>1255</v>
      </c>
      <c r="W20" s="6">
        <v>-19.43</v>
      </c>
      <c r="X20" s="6">
        <v>531</v>
      </c>
      <c r="Y20" s="36">
        <v>2.651</v>
      </c>
    </row>
    <row r="21" spans="1:25" ht="12.75">
      <c r="A21" s="6">
        <v>2016</v>
      </c>
      <c r="B21" s="55">
        <v>42692</v>
      </c>
      <c r="C21" s="6">
        <v>30.48</v>
      </c>
      <c r="D21" s="6">
        <v>1517</v>
      </c>
      <c r="E21" s="38">
        <v>18.66</v>
      </c>
      <c r="F21" s="6">
        <v>2355</v>
      </c>
      <c r="G21" s="6">
        <v>23.95</v>
      </c>
      <c r="H21" s="38">
        <v>93.9</v>
      </c>
      <c r="I21" s="6">
        <v>647</v>
      </c>
      <c r="J21" s="38">
        <v>39.91</v>
      </c>
      <c r="K21" s="6">
        <v>1541</v>
      </c>
      <c r="L21" s="38">
        <v>71.4</v>
      </c>
      <c r="M21" s="6">
        <v>0</v>
      </c>
      <c r="N21" s="36">
        <v>2.492</v>
      </c>
      <c r="O21" s="36">
        <f>8.45*3.6</f>
        <v>30.419999999999998</v>
      </c>
      <c r="P21" s="6">
        <v>2241</v>
      </c>
      <c r="Q21" s="37">
        <v>113.4</v>
      </c>
      <c r="R21" s="6">
        <v>15.73</v>
      </c>
      <c r="S21" s="37">
        <v>968</v>
      </c>
      <c r="T21" s="6">
        <v>1327</v>
      </c>
      <c r="U21" s="38">
        <v>49.22</v>
      </c>
      <c r="V21" s="6">
        <v>1358</v>
      </c>
      <c r="W21" s="38">
        <v>-22.13</v>
      </c>
      <c r="X21" s="6">
        <v>2356</v>
      </c>
      <c r="Y21" s="40">
        <v>3.654</v>
      </c>
    </row>
    <row r="22" spans="1:27" ht="12.75">
      <c r="A22" s="6">
        <v>2016</v>
      </c>
      <c r="B22" s="55">
        <v>42693</v>
      </c>
      <c r="C22" s="6">
        <v>26.05</v>
      </c>
      <c r="D22" s="6">
        <v>1625</v>
      </c>
      <c r="E22" s="38">
        <v>12.71</v>
      </c>
      <c r="F22" s="6">
        <v>626</v>
      </c>
      <c r="G22" s="38">
        <v>19.31</v>
      </c>
      <c r="H22" s="38">
        <v>80.3</v>
      </c>
      <c r="I22" s="6">
        <v>618</v>
      </c>
      <c r="J22" s="6">
        <v>29.51</v>
      </c>
      <c r="K22" s="6">
        <v>1516</v>
      </c>
      <c r="L22" s="38">
        <v>56.04</v>
      </c>
      <c r="M22" s="6">
        <v>0</v>
      </c>
      <c r="N22" s="36">
        <v>4.398</v>
      </c>
      <c r="O22" s="40">
        <f>11.07*3.6</f>
        <v>39.852000000000004</v>
      </c>
      <c r="P22" s="6">
        <v>324</v>
      </c>
      <c r="Q22" s="37">
        <v>89.6</v>
      </c>
      <c r="R22" s="38">
        <v>18.62</v>
      </c>
      <c r="S22" s="37">
        <v>720</v>
      </c>
      <c r="T22" s="6">
        <v>1234</v>
      </c>
      <c r="U22" s="38">
        <v>29.62</v>
      </c>
      <c r="V22" s="6">
        <v>1331</v>
      </c>
      <c r="W22" s="38">
        <v>-33.22</v>
      </c>
      <c r="X22" s="6">
        <v>455</v>
      </c>
      <c r="Y22" s="36">
        <v>3.94</v>
      </c>
      <c r="AA22" s="28"/>
    </row>
    <row r="23" spans="1:25" ht="12.75">
      <c r="A23" s="6">
        <v>2016</v>
      </c>
      <c r="B23" s="55">
        <v>42694</v>
      </c>
      <c r="C23" s="38">
        <v>29.68</v>
      </c>
      <c r="D23" s="6">
        <v>1715</v>
      </c>
      <c r="E23" s="38">
        <v>12.32</v>
      </c>
      <c r="F23" s="6">
        <v>624</v>
      </c>
      <c r="G23" s="6">
        <v>21.35</v>
      </c>
      <c r="H23" s="38">
        <v>80</v>
      </c>
      <c r="I23" s="6">
        <v>627</v>
      </c>
      <c r="J23" s="38">
        <v>19.69</v>
      </c>
      <c r="K23" s="6">
        <v>1722</v>
      </c>
      <c r="L23" s="38">
        <v>49.15</v>
      </c>
      <c r="M23" s="6">
        <v>0</v>
      </c>
      <c r="N23" s="36">
        <v>2.323</v>
      </c>
      <c r="O23" s="36">
        <f>6.725*3.6</f>
        <v>24.21</v>
      </c>
      <c r="P23" s="6">
        <v>204</v>
      </c>
      <c r="Q23" s="37">
        <v>103.6</v>
      </c>
      <c r="R23" s="38">
        <v>18.95</v>
      </c>
      <c r="S23" s="37">
        <v>842</v>
      </c>
      <c r="T23" s="6">
        <v>1305</v>
      </c>
      <c r="U23" s="38">
        <v>49.23</v>
      </c>
      <c r="V23" s="6">
        <v>1357</v>
      </c>
      <c r="W23" s="38">
        <v>-28.64</v>
      </c>
      <c r="X23" s="6">
        <v>539</v>
      </c>
      <c r="Y23" s="36">
        <v>3.957</v>
      </c>
    </row>
    <row r="24" spans="1:25" ht="12.75">
      <c r="A24" s="6">
        <v>2016</v>
      </c>
      <c r="B24" s="55">
        <v>42695</v>
      </c>
      <c r="C24" s="38">
        <v>29.02</v>
      </c>
      <c r="D24" s="6">
        <v>1426</v>
      </c>
      <c r="E24" s="6">
        <v>17.61</v>
      </c>
      <c r="F24" s="6">
        <v>337</v>
      </c>
      <c r="G24" s="38">
        <v>22.98</v>
      </c>
      <c r="H24" s="38">
        <v>81.8</v>
      </c>
      <c r="I24" s="6">
        <v>2302</v>
      </c>
      <c r="J24" s="38">
        <v>49.25</v>
      </c>
      <c r="K24" s="6">
        <v>0</v>
      </c>
      <c r="L24" s="38">
        <v>64.35</v>
      </c>
      <c r="M24" s="39">
        <v>0</v>
      </c>
      <c r="N24" s="36">
        <v>1.359</v>
      </c>
      <c r="O24" s="36">
        <f>6.875*3.6</f>
        <v>24.75</v>
      </c>
      <c r="P24" s="6">
        <v>1032</v>
      </c>
      <c r="Q24" s="37">
        <v>23.74</v>
      </c>
      <c r="R24" s="38">
        <v>11.13</v>
      </c>
      <c r="S24" s="37">
        <v>1083</v>
      </c>
      <c r="T24" s="6">
        <v>1300</v>
      </c>
      <c r="U24" s="38">
        <v>37.47</v>
      </c>
      <c r="V24" s="6">
        <v>1434</v>
      </c>
      <c r="W24" s="6">
        <v>-21.48</v>
      </c>
      <c r="X24" s="6">
        <v>348</v>
      </c>
      <c r="Y24" s="40">
        <v>2.462</v>
      </c>
    </row>
    <row r="25" spans="1:25" ht="12.75">
      <c r="A25" s="6">
        <v>2016</v>
      </c>
      <c r="B25" s="55">
        <v>42696</v>
      </c>
      <c r="C25" s="38">
        <v>29.94</v>
      </c>
      <c r="D25" s="6">
        <v>1455</v>
      </c>
      <c r="E25" s="6">
        <v>20.85</v>
      </c>
      <c r="F25" s="6">
        <v>629</v>
      </c>
      <c r="G25" s="38">
        <v>24.44</v>
      </c>
      <c r="H25" s="38">
        <v>91.1</v>
      </c>
      <c r="I25" s="6">
        <v>726</v>
      </c>
      <c r="J25" s="6">
        <v>44.55</v>
      </c>
      <c r="K25" s="6">
        <v>1440</v>
      </c>
      <c r="L25" s="38">
        <v>73</v>
      </c>
      <c r="M25" s="39">
        <v>0</v>
      </c>
      <c r="N25" s="36">
        <v>1.082</v>
      </c>
      <c r="O25" s="36">
        <f>5.525*3.6</f>
        <v>19.89</v>
      </c>
      <c r="P25" s="6">
        <v>1337</v>
      </c>
      <c r="Q25" s="6">
        <v>35.21</v>
      </c>
      <c r="R25" s="38">
        <v>9.42</v>
      </c>
      <c r="S25" s="37">
        <v>1072</v>
      </c>
      <c r="T25" s="6">
        <v>1424</v>
      </c>
      <c r="U25" s="38">
        <v>38.94</v>
      </c>
      <c r="V25" s="6">
        <v>1500</v>
      </c>
      <c r="W25" s="6">
        <v>-10.44</v>
      </c>
      <c r="X25" s="6">
        <v>2359</v>
      </c>
      <c r="Y25" s="40">
        <v>2.225</v>
      </c>
    </row>
    <row r="26" spans="1:26" ht="12.75">
      <c r="A26" s="6">
        <v>2016</v>
      </c>
      <c r="B26" s="55">
        <v>42697</v>
      </c>
      <c r="C26" s="38">
        <v>27.43</v>
      </c>
      <c r="D26" s="6">
        <v>1624</v>
      </c>
      <c r="E26" s="6">
        <v>19.06</v>
      </c>
      <c r="F26" s="6">
        <v>715</v>
      </c>
      <c r="G26" s="6">
        <v>23.01</v>
      </c>
      <c r="H26" s="38">
        <v>95.2</v>
      </c>
      <c r="I26" s="6">
        <v>716</v>
      </c>
      <c r="J26" s="6">
        <v>56.89</v>
      </c>
      <c r="K26" s="6">
        <v>1626</v>
      </c>
      <c r="L26" s="38">
        <v>79.4</v>
      </c>
      <c r="M26" s="6">
        <v>1.1</v>
      </c>
      <c r="N26" s="40">
        <v>1.087</v>
      </c>
      <c r="O26" s="40">
        <f>5.15*3.6</f>
        <v>18.540000000000003</v>
      </c>
      <c r="P26" s="6">
        <v>1336</v>
      </c>
      <c r="Q26" s="37">
        <v>322.3</v>
      </c>
      <c r="R26" s="6">
        <v>10.22</v>
      </c>
      <c r="S26" s="37">
        <v>1156</v>
      </c>
      <c r="T26" s="6">
        <v>1126</v>
      </c>
      <c r="U26" s="38">
        <v>36.9</v>
      </c>
      <c r="V26" s="6">
        <v>1313</v>
      </c>
      <c r="W26" s="38">
        <v>-14.27</v>
      </c>
      <c r="X26" s="6">
        <v>2359</v>
      </c>
      <c r="Y26" s="36">
        <v>1.895</v>
      </c>
      <c r="Z26" s="14"/>
    </row>
    <row r="27" spans="1:25" ht="12.75">
      <c r="A27" s="6">
        <v>2016</v>
      </c>
      <c r="B27" s="55">
        <v>42698</v>
      </c>
      <c r="C27" s="6">
        <v>32.45</v>
      </c>
      <c r="D27" s="6">
        <v>1605</v>
      </c>
      <c r="E27" s="38">
        <v>18.87</v>
      </c>
      <c r="F27" s="6">
        <v>345</v>
      </c>
      <c r="G27" s="38">
        <v>25.28</v>
      </c>
      <c r="H27" s="38">
        <v>94.3</v>
      </c>
      <c r="I27" s="6">
        <v>356</v>
      </c>
      <c r="J27" s="38">
        <v>31.42</v>
      </c>
      <c r="K27" s="6">
        <v>1647</v>
      </c>
      <c r="L27" s="38">
        <v>67.82</v>
      </c>
      <c r="M27" s="39">
        <v>0</v>
      </c>
      <c r="N27" s="36">
        <v>0.648</v>
      </c>
      <c r="O27" s="36">
        <f>4.325*3.6</f>
        <v>15.57</v>
      </c>
      <c r="P27" s="6">
        <v>1007</v>
      </c>
      <c r="Q27" s="37">
        <v>26.27</v>
      </c>
      <c r="R27" s="6">
        <v>14.08</v>
      </c>
      <c r="S27" s="37">
        <v>877</v>
      </c>
      <c r="T27" s="6">
        <v>1142</v>
      </c>
      <c r="U27" s="38">
        <v>39.12</v>
      </c>
      <c r="V27" s="6">
        <v>1237</v>
      </c>
      <c r="W27" s="38">
        <v>-16.54</v>
      </c>
      <c r="X27" s="6">
        <v>355</v>
      </c>
      <c r="Y27" s="36">
        <v>2.955</v>
      </c>
    </row>
    <row r="28" spans="1:26" ht="12.75">
      <c r="A28" s="6">
        <v>2016</v>
      </c>
      <c r="B28" s="55">
        <v>42699</v>
      </c>
      <c r="C28" s="6">
        <v>32.72</v>
      </c>
      <c r="D28" s="6">
        <v>1630</v>
      </c>
      <c r="E28" s="38">
        <v>20.05</v>
      </c>
      <c r="F28" s="6">
        <v>557</v>
      </c>
      <c r="G28" s="38">
        <v>26.65</v>
      </c>
      <c r="H28" s="38">
        <v>87.4</v>
      </c>
      <c r="I28" s="6">
        <v>554</v>
      </c>
      <c r="J28" s="38">
        <v>34.67</v>
      </c>
      <c r="K28" s="6">
        <v>1558</v>
      </c>
      <c r="L28" s="38">
        <v>59.94</v>
      </c>
      <c r="M28" s="39">
        <v>0</v>
      </c>
      <c r="N28" s="6">
        <v>1.165</v>
      </c>
      <c r="O28" s="36">
        <f>5.3*3.6</f>
        <v>19.08</v>
      </c>
      <c r="P28" s="6">
        <v>958</v>
      </c>
      <c r="Q28" s="37">
        <v>3.86</v>
      </c>
      <c r="R28" s="38">
        <v>14.16</v>
      </c>
      <c r="S28" s="37">
        <v>1066</v>
      </c>
      <c r="T28" s="6">
        <v>1306</v>
      </c>
      <c r="U28" s="38">
        <v>41.68</v>
      </c>
      <c r="V28" s="6">
        <v>1252</v>
      </c>
      <c r="W28" s="38">
        <v>-14.53</v>
      </c>
      <c r="X28" s="6">
        <v>204</v>
      </c>
      <c r="Y28" s="36">
        <v>3.249</v>
      </c>
      <c r="Z28" s="28"/>
    </row>
    <row r="29" spans="1:26" ht="12.75">
      <c r="A29" s="6">
        <v>2016</v>
      </c>
      <c r="B29" s="55">
        <v>42700</v>
      </c>
      <c r="C29" s="6">
        <v>32.46</v>
      </c>
      <c r="D29" s="6">
        <v>1633</v>
      </c>
      <c r="E29" s="6">
        <v>21.58</v>
      </c>
      <c r="F29" s="6">
        <v>603</v>
      </c>
      <c r="G29" s="38">
        <v>26.45</v>
      </c>
      <c r="H29" s="38">
        <v>78.1</v>
      </c>
      <c r="I29" s="6">
        <v>711</v>
      </c>
      <c r="J29" s="38">
        <v>35.99</v>
      </c>
      <c r="K29" s="6">
        <v>1707</v>
      </c>
      <c r="L29" s="38">
        <v>59.2</v>
      </c>
      <c r="M29" s="39">
        <v>0</v>
      </c>
      <c r="N29" s="40">
        <v>0.959</v>
      </c>
      <c r="O29" s="40">
        <f>5.225*3.6</f>
        <v>18.81</v>
      </c>
      <c r="P29" s="6">
        <v>1939</v>
      </c>
      <c r="Q29" s="45">
        <v>248.7</v>
      </c>
      <c r="R29" s="38">
        <v>10.43</v>
      </c>
      <c r="S29" s="37">
        <v>1039</v>
      </c>
      <c r="T29" s="6">
        <v>1151</v>
      </c>
      <c r="U29" s="38">
        <v>28.05</v>
      </c>
      <c r="V29" s="6">
        <v>1219</v>
      </c>
      <c r="W29" s="38">
        <v>-13.17</v>
      </c>
      <c r="X29" s="6">
        <v>423</v>
      </c>
      <c r="Y29" s="36">
        <v>2.439</v>
      </c>
      <c r="Z29" s="28"/>
    </row>
    <row r="30" spans="1:25" ht="12.75">
      <c r="A30" s="6">
        <v>2016</v>
      </c>
      <c r="B30" s="55">
        <v>42701</v>
      </c>
      <c r="C30" s="38">
        <v>33.06</v>
      </c>
      <c r="D30" s="6">
        <v>1522</v>
      </c>
      <c r="E30" s="6">
        <v>20.26</v>
      </c>
      <c r="F30" s="6">
        <v>613</v>
      </c>
      <c r="G30" s="38">
        <v>26.32</v>
      </c>
      <c r="H30" s="38">
        <v>87.1</v>
      </c>
      <c r="I30" s="6">
        <v>506</v>
      </c>
      <c r="J30" s="38">
        <v>34.21</v>
      </c>
      <c r="K30" s="6">
        <v>1508</v>
      </c>
      <c r="L30" s="38">
        <v>62.99</v>
      </c>
      <c r="M30" s="6">
        <v>0</v>
      </c>
      <c r="N30" s="36">
        <v>1.256</v>
      </c>
      <c r="O30" s="36">
        <f>6.5*3.6</f>
        <v>23.400000000000002</v>
      </c>
      <c r="P30" s="6">
        <v>2131</v>
      </c>
      <c r="Q30" s="37">
        <v>79.8</v>
      </c>
      <c r="R30" s="6">
        <v>13.87</v>
      </c>
      <c r="S30" s="37">
        <v>1088</v>
      </c>
      <c r="T30" s="6">
        <v>1215</v>
      </c>
      <c r="U30" s="38">
        <v>41.05</v>
      </c>
      <c r="V30" s="6">
        <v>1428</v>
      </c>
      <c r="W30" s="38">
        <v>-15.37</v>
      </c>
      <c r="X30" s="6">
        <v>627</v>
      </c>
      <c r="Y30" s="36">
        <v>3.248</v>
      </c>
    </row>
    <row r="31" spans="1:25" ht="12.75">
      <c r="A31" s="6">
        <v>2016</v>
      </c>
      <c r="B31" s="55">
        <v>42702</v>
      </c>
      <c r="C31" s="6">
        <v>32.12</v>
      </c>
      <c r="D31" s="6">
        <v>1352</v>
      </c>
      <c r="E31" s="6">
        <v>21.45</v>
      </c>
      <c r="F31" s="6">
        <v>652</v>
      </c>
      <c r="G31" s="38">
        <v>24.98</v>
      </c>
      <c r="H31" s="38">
        <v>93.8</v>
      </c>
      <c r="I31" s="6">
        <v>2347</v>
      </c>
      <c r="J31" s="6">
        <v>41.23</v>
      </c>
      <c r="K31" s="6">
        <v>1359</v>
      </c>
      <c r="L31" s="38">
        <v>76.3</v>
      </c>
      <c r="M31" s="6">
        <v>8.5</v>
      </c>
      <c r="N31" s="36">
        <v>0.835</v>
      </c>
      <c r="O31" s="40">
        <f>6.575*3.6</f>
        <v>23.67</v>
      </c>
      <c r="P31" s="6">
        <v>1607</v>
      </c>
      <c r="Q31" s="37">
        <v>297</v>
      </c>
      <c r="R31" s="38">
        <v>10.11</v>
      </c>
      <c r="S31" s="37">
        <v>991</v>
      </c>
      <c r="T31" s="6">
        <v>1358</v>
      </c>
      <c r="U31" s="38">
        <v>48.62</v>
      </c>
      <c r="V31" s="6">
        <v>1301</v>
      </c>
      <c r="W31" s="38">
        <v>-78.4</v>
      </c>
      <c r="X31" s="6">
        <v>1620</v>
      </c>
      <c r="Y31" s="36">
        <v>2.242</v>
      </c>
    </row>
    <row r="32" spans="1:25" ht="12.75">
      <c r="A32" s="6">
        <v>2016</v>
      </c>
      <c r="B32" s="55">
        <v>42703</v>
      </c>
      <c r="C32" s="6">
        <v>32.98</v>
      </c>
      <c r="D32" s="6">
        <v>1615</v>
      </c>
      <c r="E32" s="38">
        <v>21.11</v>
      </c>
      <c r="F32" s="6">
        <v>553</v>
      </c>
      <c r="G32" s="38">
        <v>25.74</v>
      </c>
      <c r="H32" s="38">
        <v>95.7</v>
      </c>
      <c r="I32" s="6">
        <v>722</v>
      </c>
      <c r="J32" s="38">
        <v>37.39</v>
      </c>
      <c r="K32" s="6">
        <v>1701</v>
      </c>
      <c r="L32" s="38">
        <v>75</v>
      </c>
      <c r="M32" s="6">
        <v>0.4</v>
      </c>
      <c r="N32" s="36">
        <v>1.213</v>
      </c>
      <c r="O32" s="36">
        <f>8.75*3.6</f>
        <v>31.5</v>
      </c>
      <c r="P32" s="6">
        <v>1932</v>
      </c>
      <c r="Q32" s="37">
        <v>144.8</v>
      </c>
      <c r="R32" s="38">
        <v>13.18</v>
      </c>
      <c r="S32" s="37">
        <v>1064</v>
      </c>
      <c r="T32" s="6">
        <v>1407</v>
      </c>
      <c r="U32" s="38">
        <v>48.69</v>
      </c>
      <c r="V32" s="6">
        <v>1414</v>
      </c>
      <c r="W32" s="38">
        <v>-14.41</v>
      </c>
      <c r="X32" s="6">
        <v>0</v>
      </c>
      <c r="Y32" s="36">
        <v>3.008</v>
      </c>
    </row>
    <row r="33" spans="1:25" ht="12.75">
      <c r="A33" s="6">
        <v>2016</v>
      </c>
      <c r="B33" s="55">
        <v>42704</v>
      </c>
      <c r="C33" s="6">
        <v>29.95</v>
      </c>
      <c r="D33" s="6">
        <v>1526</v>
      </c>
      <c r="E33" s="6">
        <v>18.74</v>
      </c>
      <c r="F33" s="6">
        <v>649</v>
      </c>
      <c r="G33" s="6">
        <v>23.86</v>
      </c>
      <c r="H33" s="38">
        <v>88.1</v>
      </c>
      <c r="I33" s="6">
        <v>15</v>
      </c>
      <c r="J33" s="38">
        <v>49</v>
      </c>
      <c r="K33" s="6">
        <v>1616</v>
      </c>
      <c r="L33" s="38">
        <v>69.16</v>
      </c>
      <c r="M33" s="37">
        <v>0</v>
      </c>
      <c r="N33" s="36">
        <v>4.217</v>
      </c>
      <c r="O33" s="40">
        <f>8.9*3.6</f>
        <v>32.04</v>
      </c>
      <c r="P33" s="6">
        <v>2110</v>
      </c>
      <c r="Q33" s="37">
        <v>120.7</v>
      </c>
      <c r="R33" s="38">
        <v>14.92</v>
      </c>
      <c r="S33" s="37">
        <v>790</v>
      </c>
      <c r="T33" s="6">
        <v>1245</v>
      </c>
      <c r="U33" s="38">
        <v>36.16</v>
      </c>
      <c r="V33" s="6">
        <v>1335</v>
      </c>
      <c r="W33" s="38">
        <v>-22.22</v>
      </c>
      <c r="X33" s="6">
        <v>644</v>
      </c>
      <c r="Y33" s="36">
        <v>3.663</v>
      </c>
    </row>
    <row r="34" spans="2:25" ht="12.75">
      <c r="B34" s="34"/>
      <c r="C34" s="41">
        <f>AVERAGE(C4:C33)</f>
        <v>30.115000000000006</v>
      </c>
      <c r="D34" s="34"/>
      <c r="E34" s="41">
        <f>AVERAGE(E4:E33)</f>
        <v>18.618333333333336</v>
      </c>
      <c r="F34" s="34"/>
      <c r="G34" s="41">
        <f>AVERAGE(G4:G33)</f>
        <v>23.64433333333334</v>
      </c>
      <c r="H34" s="41">
        <f>AVERAGE(H4:H33)</f>
        <v>91.33333333333331</v>
      </c>
      <c r="I34" s="34"/>
      <c r="J34" s="41">
        <f>AVERAGE(J4:J33)</f>
        <v>41.85933333333334</v>
      </c>
      <c r="K34" s="34"/>
      <c r="L34" s="41">
        <f>AVERAGE(L4:L33)</f>
        <v>70.69266666666665</v>
      </c>
      <c r="M34" s="42">
        <f>SUM(M4:M33)</f>
        <v>131.4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42">
        <f>SUM(Y4:Y33)</f>
        <v>84.256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="80" zoomScaleNormal="80" zoomScaleSheetLayoutView="75" workbookViewId="0" topLeftCell="A2">
      <selection activeCell="Q35" sqref="Q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4" max="14" width="10.140625" style="0" bestFit="1" customWidth="1"/>
    <col min="16" max="16" width="7.7109375" style="0" customWidth="1"/>
    <col min="17" max="17" width="7.140625" style="0" customWidth="1"/>
    <col min="18" max="18" width="8.4218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6.7109375" style="0" customWidth="1"/>
    <col min="23" max="23" width="8.140625" style="0" customWidth="1"/>
    <col min="24" max="24" width="6.7109375" style="0" customWidth="1"/>
    <col min="25" max="25" width="7.8515625" style="0" customWidth="1"/>
  </cols>
  <sheetData>
    <row r="1" spans="1:5" ht="12.75">
      <c r="A1" s="67">
        <v>39448</v>
      </c>
      <c r="B1" s="67"/>
      <c r="C1" s="8">
        <v>1</v>
      </c>
      <c r="E1">
        <v>3.6</v>
      </c>
    </row>
    <row r="2" spans="1:25" ht="45">
      <c r="A2" s="68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2016</v>
      </c>
      <c r="B4" s="11">
        <v>42705</v>
      </c>
      <c r="C4" s="38">
        <v>28.95</v>
      </c>
      <c r="D4" s="6">
        <v>1505</v>
      </c>
      <c r="E4" s="6">
        <v>17.61</v>
      </c>
      <c r="F4" s="6">
        <v>635</v>
      </c>
      <c r="G4" s="38">
        <v>23.7</v>
      </c>
      <c r="H4" s="38">
        <v>83</v>
      </c>
      <c r="I4" s="6">
        <v>650</v>
      </c>
      <c r="J4" s="6">
        <v>49.39</v>
      </c>
      <c r="K4" s="6">
        <v>1554</v>
      </c>
      <c r="L4" s="38">
        <v>67.78</v>
      </c>
      <c r="M4" s="6">
        <v>0</v>
      </c>
      <c r="N4" s="36">
        <v>2.877</v>
      </c>
      <c r="O4" s="40">
        <f>7.17*3.6</f>
        <v>25.812</v>
      </c>
      <c r="P4" s="6">
        <v>1055</v>
      </c>
      <c r="Q4" s="37">
        <v>29.2</v>
      </c>
      <c r="R4" s="38">
        <v>11.54</v>
      </c>
      <c r="S4" s="37">
        <v>1114</v>
      </c>
      <c r="T4" s="6">
        <v>1225</v>
      </c>
      <c r="U4" s="38">
        <v>29.26</v>
      </c>
      <c r="V4" s="6">
        <v>1247</v>
      </c>
      <c r="W4" s="6">
        <v>-20.49</v>
      </c>
      <c r="X4" s="6">
        <v>642</v>
      </c>
      <c r="Y4" s="36">
        <v>2.813</v>
      </c>
    </row>
    <row r="5" spans="1:25" ht="12.75">
      <c r="A5" s="6">
        <v>2016</v>
      </c>
      <c r="B5" s="11">
        <v>42706</v>
      </c>
      <c r="C5" s="6">
        <v>32.39</v>
      </c>
      <c r="D5" s="6">
        <v>1628</v>
      </c>
      <c r="E5" s="38">
        <v>20.85</v>
      </c>
      <c r="F5" s="6">
        <v>615</v>
      </c>
      <c r="G5" s="6">
        <v>25.29</v>
      </c>
      <c r="H5" s="38">
        <v>88</v>
      </c>
      <c r="I5" s="6">
        <v>557</v>
      </c>
      <c r="J5" s="38">
        <v>41.77</v>
      </c>
      <c r="K5" s="6">
        <v>1559</v>
      </c>
      <c r="L5" s="38">
        <v>69.41</v>
      </c>
      <c r="M5" s="6">
        <v>0</v>
      </c>
      <c r="N5" s="36">
        <v>2.005</v>
      </c>
      <c r="O5" s="36">
        <f>6.05*3.6</f>
        <v>21.78</v>
      </c>
      <c r="P5" s="6">
        <v>2015</v>
      </c>
      <c r="Q5" s="37">
        <v>28.63</v>
      </c>
      <c r="R5" s="38">
        <v>13.63</v>
      </c>
      <c r="S5" s="37">
        <v>1076</v>
      </c>
      <c r="T5" s="6">
        <v>1339</v>
      </c>
      <c r="U5" s="38">
        <v>41.71</v>
      </c>
      <c r="V5" s="6">
        <v>1359</v>
      </c>
      <c r="W5" s="38">
        <v>-13.24</v>
      </c>
      <c r="X5" s="6">
        <v>613</v>
      </c>
      <c r="Y5" s="36">
        <v>3.169</v>
      </c>
    </row>
    <row r="6" spans="1:25" ht="12.75">
      <c r="A6" s="6">
        <v>2016</v>
      </c>
      <c r="B6" s="11">
        <v>42707</v>
      </c>
      <c r="C6" s="6">
        <v>30.35</v>
      </c>
      <c r="D6" s="6">
        <v>1315</v>
      </c>
      <c r="E6" s="6">
        <v>20.25</v>
      </c>
      <c r="F6" s="6">
        <v>423</v>
      </c>
      <c r="G6" s="38">
        <v>23.08</v>
      </c>
      <c r="H6" s="38">
        <v>95.5</v>
      </c>
      <c r="I6" s="6">
        <v>2304</v>
      </c>
      <c r="J6" s="6">
        <v>46.94</v>
      </c>
      <c r="K6" s="6">
        <v>1317</v>
      </c>
      <c r="L6" s="38">
        <v>81.5</v>
      </c>
      <c r="M6" s="6">
        <v>5.9</v>
      </c>
      <c r="N6" s="36">
        <v>1.119</v>
      </c>
      <c r="O6" s="40">
        <f>8.3*3.6</f>
        <v>29.880000000000003</v>
      </c>
      <c r="P6" s="6">
        <v>1615</v>
      </c>
      <c r="Q6" s="6">
        <v>211.8</v>
      </c>
      <c r="R6" s="6">
        <v>6.5</v>
      </c>
      <c r="S6" s="37">
        <v>595.6</v>
      </c>
      <c r="T6" s="6">
        <v>1301</v>
      </c>
      <c r="U6" s="38">
        <v>17.81</v>
      </c>
      <c r="V6" s="6">
        <v>1320</v>
      </c>
      <c r="W6" s="6">
        <v>-14.56</v>
      </c>
      <c r="X6" s="6">
        <v>427</v>
      </c>
      <c r="Y6" s="40">
        <v>1.643</v>
      </c>
    </row>
    <row r="7" spans="1:25" ht="12.75">
      <c r="A7" s="6">
        <v>2016</v>
      </c>
      <c r="B7" s="11">
        <v>42708</v>
      </c>
      <c r="C7" s="38">
        <v>28.44</v>
      </c>
      <c r="D7" s="6">
        <v>1344</v>
      </c>
      <c r="E7" s="38">
        <v>19.59</v>
      </c>
      <c r="F7" s="6">
        <v>358</v>
      </c>
      <c r="G7" s="6">
        <v>22.55</v>
      </c>
      <c r="H7" s="38">
        <v>96.1</v>
      </c>
      <c r="I7" s="6">
        <v>710</v>
      </c>
      <c r="J7" s="6">
        <v>62.74</v>
      </c>
      <c r="K7" s="6">
        <v>1348</v>
      </c>
      <c r="L7" s="38">
        <v>87.9</v>
      </c>
      <c r="M7" s="6">
        <v>18.3</v>
      </c>
      <c r="N7" s="36">
        <v>1.706</v>
      </c>
      <c r="O7" s="40">
        <f>13.17*3.6</f>
        <v>47.412</v>
      </c>
      <c r="P7" s="6">
        <v>1416</v>
      </c>
      <c r="Q7" s="37">
        <v>238.8</v>
      </c>
      <c r="R7" s="38">
        <v>9.15</v>
      </c>
      <c r="S7" s="37">
        <v>1082</v>
      </c>
      <c r="T7" s="6">
        <v>1339</v>
      </c>
      <c r="U7" s="38">
        <v>39.06</v>
      </c>
      <c r="V7" s="6">
        <v>1353</v>
      </c>
      <c r="W7" s="38">
        <v>-35.85</v>
      </c>
      <c r="X7" s="6">
        <v>1426</v>
      </c>
      <c r="Y7" s="36">
        <v>1.735</v>
      </c>
    </row>
    <row r="8" spans="1:25" ht="12.75">
      <c r="A8" s="6">
        <v>2016</v>
      </c>
      <c r="B8" s="11">
        <v>42709</v>
      </c>
      <c r="C8" s="38">
        <v>31.81</v>
      </c>
      <c r="D8" s="6">
        <v>1712</v>
      </c>
      <c r="E8" s="38">
        <v>19.99</v>
      </c>
      <c r="F8" s="6">
        <v>139</v>
      </c>
      <c r="G8" s="38">
        <v>24.69</v>
      </c>
      <c r="H8" s="38">
        <v>95.4</v>
      </c>
      <c r="I8" s="6">
        <v>652</v>
      </c>
      <c r="J8" s="38">
        <v>36.73</v>
      </c>
      <c r="K8" s="6">
        <v>1630</v>
      </c>
      <c r="L8" s="38">
        <v>74.9</v>
      </c>
      <c r="M8" s="6">
        <v>0.1</v>
      </c>
      <c r="N8" s="36">
        <v>1.697</v>
      </c>
      <c r="O8" s="40">
        <f>7.32*3.6</f>
        <v>26.352</v>
      </c>
      <c r="P8" s="6">
        <v>1316</v>
      </c>
      <c r="Q8" s="37">
        <v>259.9</v>
      </c>
      <c r="R8" s="6">
        <v>14.52</v>
      </c>
      <c r="S8" s="37">
        <v>1051</v>
      </c>
      <c r="T8" s="6">
        <v>1249</v>
      </c>
      <c r="U8" s="38">
        <v>54.06</v>
      </c>
      <c r="V8" s="6">
        <v>1330</v>
      </c>
      <c r="W8" s="38">
        <v>-16.06</v>
      </c>
      <c r="X8" s="6">
        <v>227</v>
      </c>
      <c r="Y8" s="40">
        <v>3.483</v>
      </c>
    </row>
    <row r="9" spans="1:25" ht="12.75">
      <c r="A9" s="6">
        <v>2016</v>
      </c>
      <c r="B9" s="11">
        <v>42710</v>
      </c>
      <c r="C9" s="38">
        <v>33.19</v>
      </c>
      <c r="D9" s="6">
        <v>1515</v>
      </c>
      <c r="E9" s="38">
        <v>19.53</v>
      </c>
      <c r="F9" s="6">
        <v>551</v>
      </c>
      <c r="G9" s="38">
        <v>25.34</v>
      </c>
      <c r="H9" s="38">
        <v>94.7</v>
      </c>
      <c r="I9" s="6">
        <v>659</v>
      </c>
      <c r="J9" s="38">
        <v>31.69</v>
      </c>
      <c r="K9" s="6">
        <v>1703</v>
      </c>
      <c r="L9" s="38">
        <v>70.8</v>
      </c>
      <c r="M9" s="6">
        <v>0</v>
      </c>
      <c r="N9" s="36">
        <v>1.265</v>
      </c>
      <c r="O9" s="40">
        <f>7.62*3.6</f>
        <v>27.432000000000002</v>
      </c>
      <c r="P9" s="6">
        <v>1837</v>
      </c>
      <c r="Q9" s="37">
        <v>275.3</v>
      </c>
      <c r="R9" s="38">
        <v>17.07</v>
      </c>
      <c r="S9" s="37">
        <v>1078</v>
      </c>
      <c r="T9" s="6">
        <v>1310</v>
      </c>
      <c r="U9" s="38">
        <v>55.94</v>
      </c>
      <c r="V9" s="6">
        <v>1415</v>
      </c>
      <c r="W9" s="38">
        <v>-16.76</v>
      </c>
      <c r="X9" s="6">
        <v>642</v>
      </c>
      <c r="Y9" s="40">
        <v>3.889</v>
      </c>
    </row>
    <row r="10" spans="1:25" ht="12.75">
      <c r="A10" s="6">
        <v>2016</v>
      </c>
      <c r="B10" s="11">
        <v>42711</v>
      </c>
      <c r="C10" s="6">
        <v>32.59</v>
      </c>
      <c r="D10" s="6">
        <v>1624</v>
      </c>
      <c r="E10" s="6">
        <v>20.52</v>
      </c>
      <c r="F10" s="6">
        <v>546</v>
      </c>
      <c r="G10" s="38">
        <v>25.56</v>
      </c>
      <c r="H10" s="38">
        <v>90.6</v>
      </c>
      <c r="I10" s="6">
        <v>635</v>
      </c>
      <c r="J10" s="38">
        <v>39.18</v>
      </c>
      <c r="K10" s="6">
        <v>1708</v>
      </c>
      <c r="L10" s="38">
        <v>69.96</v>
      </c>
      <c r="M10" s="6">
        <v>1.6</v>
      </c>
      <c r="N10" s="36">
        <v>1.598</v>
      </c>
      <c r="O10" s="40">
        <f>11.07*3.6</f>
        <v>39.852000000000004</v>
      </c>
      <c r="P10" s="6">
        <v>1758</v>
      </c>
      <c r="Q10" s="37">
        <v>261.9</v>
      </c>
      <c r="R10" s="38">
        <v>15.36</v>
      </c>
      <c r="S10" s="37">
        <v>962</v>
      </c>
      <c r="T10" s="6">
        <v>1510</v>
      </c>
      <c r="U10" s="38">
        <v>49.51</v>
      </c>
      <c r="V10" s="6">
        <v>1246</v>
      </c>
      <c r="W10" s="38">
        <v>-17.62</v>
      </c>
      <c r="X10" s="6">
        <v>2357</v>
      </c>
      <c r="Y10" s="36">
        <v>3.336</v>
      </c>
    </row>
    <row r="11" spans="1:25" ht="12.75">
      <c r="A11" s="6">
        <v>2016</v>
      </c>
      <c r="B11" s="11">
        <v>42712</v>
      </c>
      <c r="C11" s="6">
        <v>33.12</v>
      </c>
      <c r="D11" s="6">
        <v>1613</v>
      </c>
      <c r="E11" s="6">
        <v>20.12</v>
      </c>
      <c r="F11" s="6">
        <v>627</v>
      </c>
      <c r="G11" s="38">
        <v>25.23</v>
      </c>
      <c r="H11" s="38">
        <v>90.3</v>
      </c>
      <c r="I11" s="6">
        <v>631</v>
      </c>
      <c r="J11" s="38">
        <v>34.6</v>
      </c>
      <c r="K11" s="6">
        <v>1616</v>
      </c>
      <c r="L11" s="38">
        <v>69.05</v>
      </c>
      <c r="M11" s="6">
        <v>0</v>
      </c>
      <c r="N11" s="36">
        <v>1.823</v>
      </c>
      <c r="O11" s="40">
        <f>8.52*3.6</f>
        <v>30.672</v>
      </c>
      <c r="P11" s="6">
        <v>1630</v>
      </c>
      <c r="Q11" s="37">
        <v>306.7</v>
      </c>
      <c r="R11" s="6">
        <v>16.53</v>
      </c>
      <c r="S11" s="37">
        <v>945</v>
      </c>
      <c r="T11" s="6">
        <v>1327</v>
      </c>
      <c r="U11" s="38">
        <v>52.34</v>
      </c>
      <c r="V11" s="6">
        <v>1345</v>
      </c>
      <c r="W11" s="38">
        <v>-17.65</v>
      </c>
      <c r="X11" s="6">
        <v>6</v>
      </c>
      <c r="Y11" s="36">
        <v>3.806</v>
      </c>
    </row>
    <row r="12" spans="1:25" ht="12.75">
      <c r="A12" s="6">
        <v>2016</v>
      </c>
      <c r="B12" s="11">
        <v>42713</v>
      </c>
      <c r="C12" s="6">
        <v>31.74</v>
      </c>
      <c r="D12" s="6">
        <v>1620</v>
      </c>
      <c r="E12" s="38">
        <v>20.78</v>
      </c>
      <c r="F12" s="6">
        <v>559</v>
      </c>
      <c r="G12" s="38">
        <v>24.67</v>
      </c>
      <c r="H12" s="38">
        <v>92.7</v>
      </c>
      <c r="I12" s="6">
        <v>555</v>
      </c>
      <c r="J12" s="6">
        <v>45.28</v>
      </c>
      <c r="K12" s="6">
        <v>1620</v>
      </c>
      <c r="L12" s="38">
        <v>76</v>
      </c>
      <c r="M12" s="6">
        <v>4.6</v>
      </c>
      <c r="N12" s="40">
        <v>2.005</v>
      </c>
      <c r="O12" s="40">
        <f>6.05*3.6</f>
        <v>21.78</v>
      </c>
      <c r="P12" s="6">
        <v>1419</v>
      </c>
      <c r="Q12" s="37">
        <v>321.8</v>
      </c>
      <c r="R12" s="6">
        <v>12.23</v>
      </c>
      <c r="S12" s="37">
        <v>1099</v>
      </c>
      <c r="T12" s="6">
        <v>1251</v>
      </c>
      <c r="U12" s="38">
        <v>39.52</v>
      </c>
      <c r="V12" s="6">
        <v>1300</v>
      </c>
      <c r="W12" s="38">
        <v>-27.02</v>
      </c>
      <c r="X12" s="6">
        <v>2232</v>
      </c>
      <c r="Y12" s="36">
        <v>2.787</v>
      </c>
    </row>
    <row r="13" spans="1:25" ht="12.75">
      <c r="A13" s="6">
        <v>2016</v>
      </c>
      <c r="B13" s="11">
        <v>42714</v>
      </c>
      <c r="C13" s="6">
        <v>29.95</v>
      </c>
      <c r="D13" s="6">
        <v>1422</v>
      </c>
      <c r="E13" s="38">
        <v>20.45</v>
      </c>
      <c r="F13" s="6">
        <v>658</v>
      </c>
      <c r="G13" s="6">
        <v>23.36</v>
      </c>
      <c r="H13" s="38">
        <v>96.2</v>
      </c>
      <c r="I13" s="6">
        <v>753</v>
      </c>
      <c r="J13" s="6">
        <v>54.63</v>
      </c>
      <c r="K13" s="6">
        <v>1423</v>
      </c>
      <c r="L13" s="38">
        <v>85.4</v>
      </c>
      <c r="M13" s="37">
        <v>13.3</v>
      </c>
      <c r="N13" s="36">
        <v>1.282</v>
      </c>
      <c r="O13" s="40">
        <f>7.7*3.6</f>
        <v>27.720000000000002</v>
      </c>
      <c r="P13" s="6">
        <v>1547</v>
      </c>
      <c r="Q13" s="6">
        <v>215.3</v>
      </c>
      <c r="R13" s="38">
        <v>11.58</v>
      </c>
      <c r="S13" s="37">
        <v>1107</v>
      </c>
      <c r="T13" s="6">
        <v>1242</v>
      </c>
      <c r="U13" s="38">
        <v>50.8</v>
      </c>
      <c r="V13" s="6">
        <v>1308</v>
      </c>
      <c r="W13" s="38">
        <v>-22.37</v>
      </c>
      <c r="X13" s="6">
        <v>155</v>
      </c>
      <c r="Y13" s="36">
        <v>2.285</v>
      </c>
    </row>
    <row r="14" spans="1:26" ht="12.75">
      <c r="A14" s="6">
        <v>2016</v>
      </c>
      <c r="B14" s="11">
        <v>42715</v>
      </c>
      <c r="C14" s="6">
        <v>29.68</v>
      </c>
      <c r="D14" s="6">
        <v>1316</v>
      </c>
      <c r="E14" s="38">
        <v>20.58</v>
      </c>
      <c r="F14" s="6">
        <v>2337</v>
      </c>
      <c r="G14" s="38">
        <v>23.89</v>
      </c>
      <c r="H14" s="38">
        <v>94.2</v>
      </c>
      <c r="I14" s="6">
        <v>720</v>
      </c>
      <c r="J14" s="38">
        <v>55.43</v>
      </c>
      <c r="K14" s="6">
        <v>1317</v>
      </c>
      <c r="L14" s="38">
        <v>84.1</v>
      </c>
      <c r="M14" s="6">
        <v>11.2</v>
      </c>
      <c r="N14" s="36">
        <v>1.355</v>
      </c>
      <c r="O14" s="36">
        <f>11.9*3.6</f>
        <v>42.84</v>
      </c>
      <c r="P14" s="6">
        <v>1532</v>
      </c>
      <c r="Q14" s="37">
        <v>229.7</v>
      </c>
      <c r="R14" s="38">
        <v>11.9</v>
      </c>
      <c r="S14" s="37">
        <v>1068</v>
      </c>
      <c r="T14" s="6">
        <v>1315</v>
      </c>
      <c r="U14" s="35">
        <v>47.21</v>
      </c>
      <c r="V14" s="6">
        <v>1323</v>
      </c>
      <c r="W14" s="38">
        <v>-14.15</v>
      </c>
      <c r="X14" s="6">
        <v>2338</v>
      </c>
      <c r="Y14" s="36">
        <v>2.438</v>
      </c>
      <c r="Z14" s="13"/>
    </row>
    <row r="15" spans="1:25" ht="12.75">
      <c r="A15" s="6">
        <v>2016</v>
      </c>
      <c r="B15" s="11">
        <v>42716</v>
      </c>
      <c r="C15" s="6">
        <v>30.35</v>
      </c>
      <c r="D15" s="6">
        <v>1555</v>
      </c>
      <c r="E15" s="6">
        <v>20.32</v>
      </c>
      <c r="F15" s="6">
        <v>125</v>
      </c>
      <c r="G15" s="38">
        <v>24.3</v>
      </c>
      <c r="H15" s="38">
        <v>95.2</v>
      </c>
      <c r="I15" s="6">
        <v>743</v>
      </c>
      <c r="J15" s="38">
        <v>52.84</v>
      </c>
      <c r="K15" s="6">
        <v>1409</v>
      </c>
      <c r="L15" s="38">
        <v>83.8</v>
      </c>
      <c r="M15" s="37">
        <v>7</v>
      </c>
      <c r="N15" s="36">
        <v>1.134</v>
      </c>
      <c r="O15" s="40">
        <f>10.03*3.6</f>
        <v>36.108</v>
      </c>
      <c r="P15" s="6">
        <v>1618</v>
      </c>
      <c r="Q15" s="37">
        <v>215</v>
      </c>
      <c r="R15" s="38">
        <v>13.35</v>
      </c>
      <c r="S15" s="37">
        <v>1168</v>
      </c>
      <c r="T15" s="6">
        <v>1345</v>
      </c>
      <c r="U15" s="38">
        <v>45.32</v>
      </c>
      <c r="V15" s="6">
        <v>1416</v>
      </c>
      <c r="W15" s="38">
        <v>-15.04</v>
      </c>
      <c r="X15" s="6">
        <v>159</v>
      </c>
      <c r="Y15" s="36">
        <v>2.672</v>
      </c>
    </row>
    <row r="16" spans="1:25" ht="12.75">
      <c r="A16" s="6">
        <v>2016</v>
      </c>
      <c r="B16" s="11">
        <v>42717</v>
      </c>
      <c r="C16" s="38">
        <v>30.67</v>
      </c>
      <c r="D16" s="6">
        <v>1341</v>
      </c>
      <c r="E16" s="38">
        <v>21.38</v>
      </c>
      <c r="F16" s="6">
        <v>2304</v>
      </c>
      <c r="G16" s="38">
        <v>24.28</v>
      </c>
      <c r="H16" s="38">
        <v>94.2</v>
      </c>
      <c r="I16" s="6">
        <v>722</v>
      </c>
      <c r="J16" s="38">
        <v>53.57</v>
      </c>
      <c r="K16" s="6">
        <v>1342</v>
      </c>
      <c r="L16" s="38">
        <v>84.2</v>
      </c>
      <c r="M16" s="6">
        <v>23.5</v>
      </c>
      <c r="N16" s="36">
        <v>1.147</v>
      </c>
      <c r="O16" s="40">
        <f>8.22*3.6</f>
        <v>29.592000000000002</v>
      </c>
      <c r="P16" s="6">
        <v>1433</v>
      </c>
      <c r="Q16" s="37">
        <v>236.5</v>
      </c>
      <c r="R16" s="6">
        <v>9.45</v>
      </c>
      <c r="S16" s="37">
        <v>1036</v>
      </c>
      <c r="T16" s="6">
        <v>1338</v>
      </c>
      <c r="U16" s="38">
        <v>47.17</v>
      </c>
      <c r="V16" s="6">
        <v>1259</v>
      </c>
      <c r="W16" s="38">
        <v>-77.1</v>
      </c>
      <c r="X16" s="6">
        <v>2303</v>
      </c>
      <c r="Y16" s="36">
        <v>1.982</v>
      </c>
    </row>
    <row r="17" spans="1:25" ht="12.75">
      <c r="A17" s="6">
        <v>2016</v>
      </c>
      <c r="B17" s="11">
        <v>42718</v>
      </c>
      <c r="C17" s="6">
        <v>28.23</v>
      </c>
      <c r="D17" s="6">
        <v>1415</v>
      </c>
      <c r="E17" s="6">
        <v>21.11</v>
      </c>
      <c r="F17" s="6">
        <v>405</v>
      </c>
      <c r="G17" s="38">
        <v>23.76</v>
      </c>
      <c r="H17" s="38">
        <v>94.8</v>
      </c>
      <c r="I17" s="6">
        <v>655</v>
      </c>
      <c r="J17" s="38">
        <v>64.58</v>
      </c>
      <c r="K17" s="6">
        <v>1808</v>
      </c>
      <c r="L17" s="38">
        <v>85</v>
      </c>
      <c r="M17" s="6">
        <v>0</v>
      </c>
      <c r="N17" s="36">
        <v>0.771</v>
      </c>
      <c r="O17" s="36">
        <f>7.02*3.6</f>
        <v>25.272</v>
      </c>
      <c r="P17" s="6">
        <v>1435</v>
      </c>
      <c r="Q17" s="37">
        <v>169.5</v>
      </c>
      <c r="R17" s="6">
        <v>8.75</v>
      </c>
      <c r="S17" s="37">
        <v>1041</v>
      </c>
      <c r="T17" s="6">
        <v>1324</v>
      </c>
      <c r="U17" s="38">
        <v>37.93</v>
      </c>
      <c r="V17" s="6">
        <v>1404</v>
      </c>
      <c r="W17" s="38">
        <v>-30.43</v>
      </c>
      <c r="X17" s="6">
        <v>0</v>
      </c>
      <c r="Y17" s="36">
        <v>1.542</v>
      </c>
    </row>
    <row r="18" spans="1:25" ht="12.75">
      <c r="A18" s="6">
        <v>2016</v>
      </c>
      <c r="B18" s="11">
        <v>42719</v>
      </c>
      <c r="C18" s="38">
        <v>27.84</v>
      </c>
      <c r="D18" s="6">
        <v>1508</v>
      </c>
      <c r="E18" s="38">
        <v>19.19</v>
      </c>
      <c r="F18" s="6">
        <v>2352</v>
      </c>
      <c r="G18" s="38">
        <v>22.86</v>
      </c>
      <c r="H18" s="38">
        <v>94.4</v>
      </c>
      <c r="I18" s="6">
        <v>2326</v>
      </c>
      <c r="J18" s="38">
        <v>59.55</v>
      </c>
      <c r="K18" s="6">
        <v>1504</v>
      </c>
      <c r="L18" s="38">
        <v>79.2</v>
      </c>
      <c r="M18" s="37">
        <v>1.1</v>
      </c>
      <c r="N18" s="36">
        <v>3.483</v>
      </c>
      <c r="O18" s="36">
        <f>8.07*3.6</f>
        <v>29.052000000000003</v>
      </c>
      <c r="P18" s="6">
        <v>2216</v>
      </c>
      <c r="Q18" s="37">
        <v>49</v>
      </c>
      <c r="R18" s="38">
        <v>11.57</v>
      </c>
      <c r="S18" s="37">
        <v>781</v>
      </c>
      <c r="T18" s="6">
        <v>1325</v>
      </c>
      <c r="U18" s="38">
        <v>15.68</v>
      </c>
      <c r="V18" s="6">
        <v>1342</v>
      </c>
      <c r="W18" s="38">
        <v>-19.73</v>
      </c>
      <c r="X18" s="6">
        <v>653</v>
      </c>
      <c r="Y18" s="36">
        <v>2.652</v>
      </c>
    </row>
    <row r="19" spans="1:25" ht="12.75">
      <c r="A19" s="6">
        <v>2016</v>
      </c>
      <c r="B19" s="11">
        <v>42720</v>
      </c>
      <c r="C19" s="38">
        <v>28.23</v>
      </c>
      <c r="D19" s="6">
        <v>1338</v>
      </c>
      <c r="E19" s="38">
        <v>16.55</v>
      </c>
      <c r="F19" s="6">
        <v>557</v>
      </c>
      <c r="G19" s="6">
        <v>22.1</v>
      </c>
      <c r="H19" s="38">
        <v>64.6</v>
      </c>
      <c r="I19" s="6">
        <v>100</v>
      </c>
      <c r="J19" s="38">
        <v>48.07</v>
      </c>
      <c r="K19" s="6">
        <v>1339</v>
      </c>
      <c r="L19" s="38">
        <v>73.5</v>
      </c>
      <c r="M19" s="37">
        <v>1.3</v>
      </c>
      <c r="N19" s="36">
        <v>3.065</v>
      </c>
      <c r="O19" s="36">
        <v>27.432</v>
      </c>
      <c r="P19" s="6">
        <v>1006</v>
      </c>
      <c r="Q19" s="37">
        <v>71.6</v>
      </c>
      <c r="R19" s="6">
        <v>14.64</v>
      </c>
      <c r="S19" s="37">
        <v>1091</v>
      </c>
      <c r="T19" s="6">
        <v>1340</v>
      </c>
      <c r="U19" s="38">
        <v>48.46</v>
      </c>
      <c r="V19" s="6">
        <v>1325</v>
      </c>
      <c r="W19" s="38">
        <v>-20.44</v>
      </c>
      <c r="X19" s="6">
        <v>616</v>
      </c>
      <c r="Y19" s="36">
        <v>3.121</v>
      </c>
    </row>
    <row r="20" spans="1:25" ht="12.75">
      <c r="A20" s="6">
        <v>2016</v>
      </c>
      <c r="B20" s="11">
        <v>42721</v>
      </c>
      <c r="C20" s="38">
        <v>29.88</v>
      </c>
      <c r="D20" s="6">
        <v>1418</v>
      </c>
      <c r="E20" s="38">
        <v>17.61</v>
      </c>
      <c r="F20" s="6">
        <v>410</v>
      </c>
      <c r="G20" s="6">
        <v>22.38</v>
      </c>
      <c r="H20" s="38">
        <v>90</v>
      </c>
      <c r="I20" s="6">
        <v>431</v>
      </c>
      <c r="J20" s="38">
        <v>42.43</v>
      </c>
      <c r="K20" s="6">
        <v>1418</v>
      </c>
      <c r="L20" s="38">
        <v>71.5</v>
      </c>
      <c r="M20" s="6">
        <v>0</v>
      </c>
      <c r="N20" s="36">
        <v>2.154</v>
      </c>
      <c r="O20" s="40">
        <v>33.372</v>
      </c>
      <c r="P20" s="6">
        <v>1632</v>
      </c>
      <c r="Q20" s="37">
        <v>7.63</v>
      </c>
      <c r="R20" s="38">
        <v>15.37</v>
      </c>
      <c r="S20" s="37">
        <v>1021</v>
      </c>
      <c r="T20" s="6">
        <v>1414</v>
      </c>
      <c r="U20" s="38">
        <v>50.89</v>
      </c>
      <c r="V20" s="6">
        <v>1336</v>
      </c>
      <c r="W20" s="38">
        <v>-20.09</v>
      </c>
      <c r="X20" s="6">
        <v>445.3</v>
      </c>
      <c r="Y20" s="36">
        <v>3.268</v>
      </c>
    </row>
    <row r="21" spans="1:25" ht="12.75">
      <c r="A21" s="6">
        <v>2016</v>
      </c>
      <c r="B21" s="11">
        <v>42722</v>
      </c>
      <c r="C21" s="38">
        <v>31</v>
      </c>
      <c r="D21" s="6">
        <v>1641</v>
      </c>
      <c r="E21" s="38">
        <v>18.54</v>
      </c>
      <c r="F21" s="6">
        <v>526</v>
      </c>
      <c r="G21" s="38">
        <v>24.1</v>
      </c>
      <c r="H21" s="38">
        <v>91.2</v>
      </c>
      <c r="I21" s="6">
        <v>440</v>
      </c>
      <c r="J21" s="38">
        <v>37.92</v>
      </c>
      <c r="K21" s="6">
        <v>1559</v>
      </c>
      <c r="L21" s="38">
        <v>68.83</v>
      </c>
      <c r="M21" s="6">
        <v>0</v>
      </c>
      <c r="N21" s="40">
        <v>1.279</v>
      </c>
      <c r="O21" s="40">
        <v>22.86</v>
      </c>
      <c r="P21" s="6">
        <v>1024</v>
      </c>
      <c r="Q21" s="37">
        <v>92</v>
      </c>
      <c r="R21" s="38">
        <v>18.3</v>
      </c>
      <c r="S21" s="37">
        <v>1137</v>
      </c>
      <c r="T21" s="6">
        <v>1312</v>
      </c>
      <c r="U21" s="38">
        <v>49.63</v>
      </c>
      <c r="V21" s="6">
        <v>1320</v>
      </c>
      <c r="W21" s="38">
        <v>-19.37</v>
      </c>
      <c r="X21" s="6">
        <v>541</v>
      </c>
      <c r="Y21" s="36">
        <v>3.743</v>
      </c>
    </row>
    <row r="22" spans="1:27" ht="12.75">
      <c r="A22" s="6">
        <v>2016</v>
      </c>
      <c r="B22" s="11">
        <v>42723</v>
      </c>
      <c r="C22" s="38">
        <v>30.74</v>
      </c>
      <c r="D22" s="6">
        <v>1458</v>
      </c>
      <c r="E22" s="38">
        <v>18.4</v>
      </c>
      <c r="F22" s="6">
        <v>2339</v>
      </c>
      <c r="G22" s="38">
        <v>22.99</v>
      </c>
      <c r="H22" s="38">
        <v>91.6</v>
      </c>
      <c r="I22" s="6">
        <v>2338</v>
      </c>
      <c r="J22" s="38">
        <v>37.73</v>
      </c>
      <c r="K22" s="6">
        <v>1435</v>
      </c>
      <c r="L22" s="38">
        <v>73.3</v>
      </c>
      <c r="M22" s="37">
        <v>4.7</v>
      </c>
      <c r="N22" s="36">
        <v>2.198</v>
      </c>
      <c r="O22" s="36">
        <f>8.75*3.6</f>
        <v>31.5</v>
      </c>
      <c r="P22" s="6">
        <v>1535</v>
      </c>
      <c r="Q22" s="37">
        <v>245.3</v>
      </c>
      <c r="R22" s="38">
        <v>15.21</v>
      </c>
      <c r="S22" s="37">
        <v>1039</v>
      </c>
      <c r="T22" s="6">
        <v>1518</v>
      </c>
      <c r="U22" s="38">
        <v>46.06</v>
      </c>
      <c r="V22" s="6">
        <v>1341</v>
      </c>
      <c r="W22" s="6">
        <v>-29.71</v>
      </c>
      <c r="X22" s="6">
        <v>2352</v>
      </c>
      <c r="Y22" s="6">
        <v>3.473</v>
      </c>
      <c r="AA22" s="28"/>
    </row>
    <row r="23" spans="1:25" ht="12.75">
      <c r="A23" s="6">
        <v>2016</v>
      </c>
      <c r="B23" s="11">
        <v>42724</v>
      </c>
      <c r="C23" s="38">
        <v>30.01</v>
      </c>
      <c r="D23" s="6">
        <v>1628</v>
      </c>
      <c r="E23" s="38">
        <v>18.47</v>
      </c>
      <c r="F23" s="6">
        <v>815</v>
      </c>
      <c r="G23" s="38">
        <v>23.02</v>
      </c>
      <c r="H23" s="38">
        <v>95</v>
      </c>
      <c r="I23" s="6">
        <v>903</v>
      </c>
      <c r="J23" s="38">
        <v>41.7</v>
      </c>
      <c r="K23" s="6">
        <v>1657</v>
      </c>
      <c r="L23" s="38">
        <v>75.3</v>
      </c>
      <c r="M23" s="6">
        <v>5.8</v>
      </c>
      <c r="N23" s="6">
        <v>1.659</v>
      </c>
      <c r="O23" s="40">
        <f>7.02*3.6</f>
        <v>25.272</v>
      </c>
      <c r="P23" s="6">
        <v>112</v>
      </c>
      <c r="Q23" s="37">
        <v>46.74</v>
      </c>
      <c r="R23" s="38">
        <v>13.09</v>
      </c>
      <c r="S23" s="37">
        <v>1219</v>
      </c>
      <c r="T23" s="6">
        <v>1424</v>
      </c>
      <c r="U23" s="38">
        <v>44.05</v>
      </c>
      <c r="V23" s="6">
        <v>1441</v>
      </c>
      <c r="W23" s="6">
        <v>-28.75</v>
      </c>
      <c r="X23" s="6">
        <v>0</v>
      </c>
      <c r="Y23" s="6">
        <v>2.543</v>
      </c>
    </row>
    <row r="24" spans="1:25" ht="12.75">
      <c r="A24" s="6">
        <v>2016</v>
      </c>
      <c r="B24" s="11">
        <v>42725</v>
      </c>
      <c r="C24" s="6">
        <v>29.09</v>
      </c>
      <c r="D24" s="6">
        <v>1729</v>
      </c>
      <c r="E24" s="38">
        <v>19.4</v>
      </c>
      <c r="F24" s="6">
        <v>226</v>
      </c>
      <c r="G24" s="38">
        <v>23.41</v>
      </c>
      <c r="H24" s="38">
        <v>90.5</v>
      </c>
      <c r="I24" s="6">
        <v>553</v>
      </c>
      <c r="J24" s="38">
        <v>49.39</v>
      </c>
      <c r="K24" s="6">
        <v>1730</v>
      </c>
      <c r="L24" s="38">
        <v>74.9</v>
      </c>
      <c r="M24" s="6">
        <v>1.9</v>
      </c>
      <c r="N24" s="36">
        <v>1.214</v>
      </c>
      <c r="O24" s="36">
        <f>6.05*3.6</f>
        <v>21.78</v>
      </c>
      <c r="P24" s="6">
        <v>1314</v>
      </c>
      <c r="Q24" s="37">
        <v>246.4</v>
      </c>
      <c r="R24" s="38">
        <v>13.64</v>
      </c>
      <c r="S24" s="37">
        <v>637.2</v>
      </c>
      <c r="T24" s="6">
        <v>1255</v>
      </c>
      <c r="U24" s="38">
        <v>31.51</v>
      </c>
      <c r="V24" s="6">
        <v>1702</v>
      </c>
      <c r="W24" s="38">
        <v>-16</v>
      </c>
      <c r="X24" s="6">
        <v>37</v>
      </c>
      <c r="Y24" s="36">
        <v>2.563</v>
      </c>
    </row>
    <row r="25" spans="1:25" ht="12.75">
      <c r="A25" s="6">
        <v>2016</v>
      </c>
      <c r="B25" s="11">
        <v>42726</v>
      </c>
      <c r="C25" s="6">
        <v>30.81</v>
      </c>
      <c r="D25" s="6">
        <v>1710</v>
      </c>
      <c r="E25" s="38">
        <v>17.14</v>
      </c>
      <c r="F25" s="6">
        <v>652</v>
      </c>
      <c r="G25" s="6">
        <v>23.79</v>
      </c>
      <c r="H25" s="38">
        <v>94.8</v>
      </c>
      <c r="I25" s="6">
        <v>717</v>
      </c>
      <c r="J25" s="38">
        <v>47.01</v>
      </c>
      <c r="K25" s="6">
        <v>1615</v>
      </c>
      <c r="L25" s="38">
        <v>72.4</v>
      </c>
      <c r="M25" s="37">
        <v>11.9</v>
      </c>
      <c r="N25" s="6">
        <v>2.255</v>
      </c>
      <c r="O25" s="40">
        <f>11.22*3.6</f>
        <v>40.392</v>
      </c>
      <c r="P25" s="6">
        <v>300</v>
      </c>
      <c r="Q25" s="37">
        <v>263.1</v>
      </c>
      <c r="R25" s="6">
        <v>16.07</v>
      </c>
      <c r="S25" s="37">
        <v>929</v>
      </c>
      <c r="T25" s="6">
        <v>1204</v>
      </c>
      <c r="U25" s="38">
        <v>55.9</v>
      </c>
      <c r="V25" s="6">
        <v>1417</v>
      </c>
      <c r="W25" s="6">
        <v>-36.86</v>
      </c>
      <c r="X25" s="6">
        <v>641</v>
      </c>
      <c r="Y25" s="6">
        <v>3.172</v>
      </c>
    </row>
    <row r="26" spans="1:26" ht="12.75">
      <c r="A26" s="6">
        <v>2016</v>
      </c>
      <c r="B26" s="11">
        <v>42727</v>
      </c>
      <c r="C26" s="6">
        <v>33.12</v>
      </c>
      <c r="D26" s="6">
        <v>1758</v>
      </c>
      <c r="E26" s="38">
        <v>20</v>
      </c>
      <c r="F26" s="6">
        <v>628</v>
      </c>
      <c r="G26" s="6">
        <v>25.83</v>
      </c>
      <c r="H26" s="38">
        <v>85.1</v>
      </c>
      <c r="I26" s="6">
        <v>536</v>
      </c>
      <c r="J26" s="38">
        <v>31.69</v>
      </c>
      <c r="K26" s="6">
        <v>1901</v>
      </c>
      <c r="L26" s="38">
        <v>64.29</v>
      </c>
      <c r="M26" s="37">
        <v>0.8</v>
      </c>
      <c r="N26" s="6">
        <v>1.735</v>
      </c>
      <c r="O26" s="40">
        <f>10.17*3.6</f>
        <v>36.612</v>
      </c>
      <c r="P26" s="6">
        <v>1858</v>
      </c>
      <c r="Q26" s="37">
        <v>296</v>
      </c>
      <c r="R26" s="38">
        <v>17.59</v>
      </c>
      <c r="S26" s="37">
        <v>969</v>
      </c>
      <c r="T26" s="6">
        <v>1350</v>
      </c>
      <c r="U26" s="38">
        <v>57.78</v>
      </c>
      <c r="V26" s="6">
        <v>1424</v>
      </c>
      <c r="W26" s="38">
        <v>-21.03</v>
      </c>
      <c r="X26" s="6">
        <v>629</v>
      </c>
      <c r="Y26" s="6">
        <v>3.844</v>
      </c>
      <c r="Z26" s="13"/>
    </row>
    <row r="27" spans="1:25" ht="12.75">
      <c r="A27" s="6">
        <v>2016</v>
      </c>
      <c r="B27" s="11">
        <v>42728</v>
      </c>
      <c r="C27" s="6">
        <v>31.41</v>
      </c>
      <c r="D27" s="6">
        <v>1659</v>
      </c>
      <c r="E27" s="38">
        <v>19.53</v>
      </c>
      <c r="F27" s="6">
        <v>548</v>
      </c>
      <c r="G27" s="38">
        <v>24.7</v>
      </c>
      <c r="H27" s="38">
        <v>93.4</v>
      </c>
      <c r="I27" s="6">
        <v>247</v>
      </c>
      <c r="J27" s="38">
        <v>37.19</v>
      </c>
      <c r="K27" s="6">
        <v>1718</v>
      </c>
      <c r="L27" s="38">
        <v>70.4</v>
      </c>
      <c r="M27" s="37">
        <v>1.6</v>
      </c>
      <c r="N27" s="40">
        <v>1.365</v>
      </c>
      <c r="O27" s="40">
        <f>7.02*3.6</f>
        <v>25.272</v>
      </c>
      <c r="P27" s="6">
        <v>404</v>
      </c>
      <c r="Q27" s="37">
        <v>102.2</v>
      </c>
      <c r="R27" s="38">
        <v>12.64</v>
      </c>
      <c r="S27" s="37">
        <v>718</v>
      </c>
      <c r="T27" s="6">
        <v>1111</v>
      </c>
      <c r="U27" s="38">
        <v>40.62</v>
      </c>
      <c r="V27" s="6">
        <v>1239</v>
      </c>
      <c r="W27" s="38">
        <v>-23.26</v>
      </c>
      <c r="X27" s="6">
        <v>549</v>
      </c>
      <c r="Y27" s="40">
        <v>2.508</v>
      </c>
    </row>
    <row r="28" spans="1:26" ht="12.75">
      <c r="A28" s="6">
        <v>2016</v>
      </c>
      <c r="B28" s="11">
        <v>42729</v>
      </c>
      <c r="C28" s="6">
        <v>34.31</v>
      </c>
      <c r="D28" s="6">
        <v>1529</v>
      </c>
      <c r="E28" s="38">
        <v>19.59</v>
      </c>
      <c r="F28" s="6">
        <v>2358</v>
      </c>
      <c r="G28" s="38">
        <v>27.09</v>
      </c>
      <c r="H28" s="38">
        <v>90.8</v>
      </c>
      <c r="I28" s="6">
        <v>2359</v>
      </c>
      <c r="J28" s="38">
        <v>25.99</v>
      </c>
      <c r="K28" s="6">
        <v>1719</v>
      </c>
      <c r="L28" s="38">
        <v>61.69</v>
      </c>
      <c r="M28" s="6">
        <v>4.3</v>
      </c>
      <c r="N28" s="40">
        <v>1.642</v>
      </c>
      <c r="O28" s="40">
        <f>9.27*3.6</f>
        <v>33.372</v>
      </c>
      <c r="P28" s="6">
        <v>2145</v>
      </c>
      <c r="Q28" s="37">
        <v>93.6</v>
      </c>
      <c r="R28" s="6">
        <v>18.08</v>
      </c>
      <c r="S28" s="37">
        <v>905</v>
      </c>
      <c r="T28" s="6">
        <v>1415</v>
      </c>
      <c r="U28" s="38">
        <v>61.14</v>
      </c>
      <c r="V28" s="6">
        <v>1439</v>
      </c>
      <c r="W28" s="38">
        <v>-27.59</v>
      </c>
      <c r="X28" s="6">
        <v>2359</v>
      </c>
      <c r="Y28" s="6">
        <v>4.237</v>
      </c>
      <c r="Z28" s="28"/>
    </row>
    <row r="29" spans="1:26" ht="12.75">
      <c r="A29" s="6">
        <v>2016</v>
      </c>
      <c r="B29" s="11">
        <v>42730</v>
      </c>
      <c r="C29" s="38">
        <v>33.78</v>
      </c>
      <c r="D29" s="6">
        <v>1630</v>
      </c>
      <c r="E29" s="38">
        <v>18.8</v>
      </c>
      <c r="F29" s="6">
        <v>706</v>
      </c>
      <c r="G29" s="38">
        <v>25.68</v>
      </c>
      <c r="H29" s="38">
        <v>93.4</v>
      </c>
      <c r="I29" s="6">
        <v>135</v>
      </c>
      <c r="J29" s="38">
        <v>29.56</v>
      </c>
      <c r="K29" s="6">
        <v>1804</v>
      </c>
      <c r="L29" s="38">
        <v>67.8</v>
      </c>
      <c r="M29" s="6">
        <v>1.9</v>
      </c>
      <c r="N29" s="40">
        <v>1.379</v>
      </c>
      <c r="O29" s="40">
        <f>6.05*3.6</f>
        <v>21.78</v>
      </c>
      <c r="P29" s="6">
        <v>333</v>
      </c>
      <c r="Q29" s="44">
        <v>87.5</v>
      </c>
      <c r="R29" s="38">
        <v>17.42</v>
      </c>
      <c r="S29" s="37">
        <v>890</v>
      </c>
      <c r="T29" s="6">
        <v>1328</v>
      </c>
      <c r="U29" s="38">
        <v>61.97</v>
      </c>
      <c r="V29" s="6">
        <v>1351</v>
      </c>
      <c r="W29" s="6">
        <v>-27.97</v>
      </c>
      <c r="X29" s="6">
        <v>8</v>
      </c>
      <c r="Y29" s="36">
        <v>3.533</v>
      </c>
      <c r="Z29" s="28"/>
    </row>
    <row r="30" spans="1:25" ht="12.75">
      <c r="A30" s="6">
        <v>2016</v>
      </c>
      <c r="B30" s="11">
        <v>42731</v>
      </c>
      <c r="C30" s="6">
        <v>33.18</v>
      </c>
      <c r="D30" s="6">
        <v>1637</v>
      </c>
      <c r="E30" s="38">
        <v>21.38</v>
      </c>
      <c r="F30" s="6">
        <v>555</v>
      </c>
      <c r="G30" s="6">
        <v>27.08</v>
      </c>
      <c r="H30" s="38">
        <v>88.7</v>
      </c>
      <c r="I30" s="6">
        <v>337</v>
      </c>
      <c r="J30" s="38">
        <v>35.2</v>
      </c>
      <c r="K30" s="6">
        <v>1520</v>
      </c>
      <c r="L30" s="38">
        <v>64.42</v>
      </c>
      <c r="M30" s="39">
        <v>0</v>
      </c>
      <c r="N30" s="6">
        <v>1.124</v>
      </c>
      <c r="O30" s="40">
        <f>4.7*3.6</f>
        <v>16.92</v>
      </c>
      <c r="P30" s="6">
        <v>1025</v>
      </c>
      <c r="Q30" s="37">
        <v>257.4</v>
      </c>
      <c r="R30" s="38">
        <v>17.54</v>
      </c>
      <c r="S30" s="37">
        <v>921</v>
      </c>
      <c r="T30" s="6">
        <v>1314</v>
      </c>
      <c r="U30" s="38">
        <v>63.57</v>
      </c>
      <c r="V30" s="6">
        <v>1328</v>
      </c>
      <c r="W30" s="38">
        <v>-18.66</v>
      </c>
      <c r="X30" s="6">
        <v>247</v>
      </c>
      <c r="Y30" s="36">
        <v>3.661</v>
      </c>
    </row>
    <row r="31" spans="1:25" ht="12.75">
      <c r="A31" s="6">
        <v>2016</v>
      </c>
      <c r="B31" s="11">
        <v>42732</v>
      </c>
      <c r="C31" s="6">
        <v>31.67</v>
      </c>
      <c r="D31" s="6">
        <v>1305</v>
      </c>
      <c r="E31" s="6">
        <v>21.51</v>
      </c>
      <c r="F31" s="6">
        <v>2324</v>
      </c>
      <c r="G31" s="38">
        <v>25.23</v>
      </c>
      <c r="H31" s="38">
        <v>92.4</v>
      </c>
      <c r="I31" s="6">
        <v>651</v>
      </c>
      <c r="J31" s="38">
        <v>46.81</v>
      </c>
      <c r="K31" s="6">
        <v>1325</v>
      </c>
      <c r="L31" s="38">
        <v>74.2</v>
      </c>
      <c r="M31" s="39">
        <v>0</v>
      </c>
      <c r="N31" s="6">
        <v>1.738</v>
      </c>
      <c r="O31" s="36">
        <f>8.45*3.6</f>
        <v>30.419999999999998</v>
      </c>
      <c r="P31" s="6">
        <v>1700</v>
      </c>
      <c r="Q31" s="37">
        <v>75.8</v>
      </c>
      <c r="R31" s="6">
        <v>14.82</v>
      </c>
      <c r="S31" s="37">
        <v>997</v>
      </c>
      <c r="T31" s="6">
        <v>1349</v>
      </c>
      <c r="U31" s="38">
        <v>53.05</v>
      </c>
      <c r="V31" s="6">
        <v>1310</v>
      </c>
      <c r="W31" s="38">
        <v>-18.57</v>
      </c>
      <c r="X31" s="6">
        <v>2351</v>
      </c>
      <c r="Y31" s="36">
        <v>3.242</v>
      </c>
    </row>
    <row r="32" spans="1:25" ht="12.75">
      <c r="A32" s="6">
        <v>2016</v>
      </c>
      <c r="B32" s="11">
        <v>42733</v>
      </c>
      <c r="C32" s="6">
        <v>32.93</v>
      </c>
      <c r="D32" s="6">
        <v>1507</v>
      </c>
      <c r="E32" s="38">
        <v>20.45</v>
      </c>
      <c r="F32" s="6">
        <v>2359</v>
      </c>
      <c r="G32" s="38">
        <v>25.65</v>
      </c>
      <c r="H32" s="38">
        <v>91.7</v>
      </c>
      <c r="I32" s="6">
        <v>0</v>
      </c>
      <c r="J32" s="38">
        <v>31.36</v>
      </c>
      <c r="K32" s="6">
        <v>1739</v>
      </c>
      <c r="L32" s="38">
        <v>67.88</v>
      </c>
      <c r="M32" s="6">
        <v>6.5</v>
      </c>
      <c r="N32" s="36">
        <v>1.675</v>
      </c>
      <c r="O32" s="40">
        <f>8.97*3.6</f>
        <v>32.292</v>
      </c>
      <c r="P32" s="6">
        <v>2352</v>
      </c>
      <c r="Q32" s="37">
        <v>40.52</v>
      </c>
      <c r="R32" s="38">
        <v>18.39</v>
      </c>
      <c r="S32" s="37">
        <v>822</v>
      </c>
      <c r="T32" s="6">
        <v>1320</v>
      </c>
      <c r="U32" s="38">
        <v>54.71</v>
      </c>
      <c r="V32" s="6">
        <v>1411</v>
      </c>
      <c r="W32" s="38">
        <v>-176.1</v>
      </c>
      <c r="X32" s="6">
        <v>0</v>
      </c>
      <c r="Y32" s="36">
        <v>4.079</v>
      </c>
    </row>
    <row r="33" spans="1:25" ht="12.75">
      <c r="A33" s="6">
        <v>2016</v>
      </c>
      <c r="B33" s="11">
        <v>42734</v>
      </c>
      <c r="C33" s="38">
        <v>31.87</v>
      </c>
      <c r="D33" s="6">
        <v>1612</v>
      </c>
      <c r="E33" s="38">
        <v>17.94</v>
      </c>
      <c r="F33" s="6">
        <v>630</v>
      </c>
      <c r="G33" s="6">
        <v>24.72</v>
      </c>
      <c r="H33" s="38">
        <v>95.8</v>
      </c>
      <c r="I33" s="6">
        <v>701</v>
      </c>
      <c r="J33" s="38">
        <v>36.73</v>
      </c>
      <c r="K33" s="6">
        <v>1743</v>
      </c>
      <c r="L33" s="38">
        <v>70.7</v>
      </c>
      <c r="M33" s="6">
        <v>24.4</v>
      </c>
      <c r="N33" s="40">
        <v>1.113</v>
      </c>
      <c r="O33" s="40">
        <f>8.67*3.6</f>
        <v>31.212</v>
      </c>
      <c r="P33" s="6">
        <v>6</v>
      </c>
      <c r="Q33" s="44">
        <v>57.48</v>
      </c>
      <c r="R33" s="38">
        <v>18.22</v>
      </c>
      <c r="S33" s="37">
        <v>852</v>
      </c>
      <c r="T33" s="6">
        <v>1414</v>
      </c>
      <c r="U33" s="38">
        <v>60.05</v>
      </c>
      <c r="V33" s="6">
        <v>1345</v>
      </c>
      <c r="W33" s="38">
        <v>-202.8</v>
      </c>
      <c r="X33" s="6">
        <v>5</v>
      </c>
      <c r="Y33" s="36">
        <v>3.646</v>
      </c>
    </row>
    <row r="34" spans="1:25" ht="12.75">
      <c r="A34" s="6">
        <v>2016</v>
      </c>
      <c r="B34" s="11">
        <v>42735</v>
      </c>
      <c r="C34" s="38">
        <v>32</v>
      </c>
      <c r="D34" s="6">
        <v>1541</v>
      </c>
      <c r="E34" s="38">
        <v>20.26</v>
      </c>
      <c r="F34" s="6">
        <v>704</v>
      </c>
      <c r="G34" s="38">
        <v>25.74</v>
      </c>
      <c r="H34" s="38">
        <v>92.6</v>
      </c>
      <c r="I34" s="6">
        <v>717</v>
      </c>
      <c r="J34" s="38">
        <v>38.39</v>
      </c>
      <c r="K34" s="6">
        <v>1618</v>
      </c>
      <c r="L34" s="38">
        <v>69.62</v>
      </c>
      <c r="M34" s="6">
        <v>0</v>
      </c>
      <c r="N34" s="54">
        <v>1.345</v>
      </c>
      <c r="O34" s="36">
        <f>6.725*3.6</f>
        <v>24.21</v>
      </c>
      <c r="P34" s="54">
        <v>1632</v>
      </c>
      <c r="Q34" s="37">
        <v>252.1</v>
      </c>
      <c r="R34" s="6">
        <v>16.49</v>
      </c>
      <c r="S34" s="37">
        <v>972</v>
      </c>
      <c r="T34" s="6">
        <v>1348</v>
      </c>
      <c r="U34" s="38">
        <v>45.45</v>
      </c>
      <c r="V34" s="6">
        <v>1331</v>
      </c>
      <c r="W34" s="6">
        <v>-20.48</v>
      </c>
      <c r="X34" s="6">
        <v>645</v>
      </c>
      <c r="Y34" s="36">
        <v>3.677</v>
      </c>
    </row>
    <row r="35" spans="3:25" ht="12.75">
      <c r="C35" s="41">
        <f>AVERAGE(C4:C34)</f>
        <v>31.07516129032258</v>
      </c>
      <c r="D35" s="34"/>
      <c r="E35" s="41">
        <f>AVERAGE(E4:E34)</f>
        <v>19.607741935483872</v>
      </c>
      <c r="F35" s="34"/>
      <c r="G35" s="41">
        <f>AVERAGE(G4:G34)</f>
        <v>24.389354838709682</v>
      </c>
      <c r="H35" s="41">
        <f>AVERAGE(H4:H34)</f>
        <v>91.51290322580645</v>
      </c>
      <c r="I35" s="34"/>
      <c r="J35" s="41">
        <f>AVERAGE(J4:J34)</f>
        <v>43.422258064516136</v>
      </c>
      <c r="K35" s="34"/>
      <c r="L35" s="41">
        <f>AVERAGE(L4:L34)</f>
        <v>73.86225806451613</v>
      </c>
      <c r="M35" s="42">
        <f>SUM(M4:M34)</f>
        <v>151.70000000000002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2">
        <f>SUM(Y4:Y34)</f>
        <v>94.542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7" r:id="rId1"/>
  <headerFooter alignWithMargins="0">
    <oddHeader>&amp;C&amp;"Arial,Negrito"DADOS METEOROLÓGICOS - ESTAÇÃO EXPERIMENTAL DE CITRICULTURA DE BEBEDOURO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2.57421875" style="0" customWidth="1"/>
    <col min="2" max="2" width="11.57421875" style="0" customWidth="1"/>
    <col min="3" max="3" width="11.7109375" style="0" customWidth="1"/>
    <col min="4" max="4" width="12.28125" style="0" customWidth="1"/>
  </cols>
  <sheetData>
    <row r="1" spans="1:7" ht="25.5" customHeight="1">
      <c r="A1" s="19" t="s">
        <v>40</v>
      </c>
      <c r="B1" s="17" t="s">
        <v>45</v>
      </c>
      <c r="C1" s="17" t="s">
        <v>46</v>
      </c>
      <c r="D1" s="17" t="s">
        <v>36</v>
      </c>
      <c r="E1" s="17" t="s">
        <v>37</v>
      </c>
      <c r="F1" s="16"/>
      <c r="G1" s="29" t="s">
        <v>41</v>
      </c>
    </row>
    <row r="2" spans="1:7" ht="12.75">
      <c r="A2" s="12" t="s">
        <v>0</v>
      </c>
      <c r="B2" s="35">
        <f>JAN!E35</f>
        <v>20.114193548387096</v>
      </c>
      <c r="C2" s="35">
        <f>JAN!C35</f>
        <v>29.620322580645162</v>
      </c>
      <c r="D2" s="44">
        <f>JAN!M35</f>
        <v>428.80000000000007</v>
      </c>
      <c r="E2" s="35">
        <f>JAN!Y35</f>
        <v>81.473</v>
      </c>
      <c r="F2" s="30"/>
      <c r="G2" s="31">
        <f>AVERAGE(B2:C2)</f>
        <v>24.86725806451613</v>
      </c>
    </row>
    <row r="3" spans="1:7" ht="12.75">
      <c r="A3" s="12" t="s">
        <v>1</v>
      </c>
      <c r="B3" s="35">
        <f>FEV!E33</f>
        <v>20.46034482758621</v>
      </c>
      <c r="C3" s="35">
        <f>FEV!C33</f>
        <v>31.90034482758621</v>
      </c>
      <c r="D3" s="44">
        <f>FEV!M33</f>
        <v>175.99999999999997</v>
      </c>
      <c r="E3" s="35">
        <f>FEV!Y33</f>
        <v>82.734</v>
      </c>
      <c r="F3" s="30"/>
      <c r="G3" s="31">
        <f aca="true" t="shared" si="0" ref="G3:G12">AVERAGE(B3:C3)</f>
        <v>26.18034482758621</v>
      </c>
    </row>
    <row r="4" spans="1:7" ht="12.75">
      <c r="A4" s="12" t="s">
        <v>2</v>
      </c>
      <c r="B4" s="35">
        <f>MAR!E34</f>
        <v>19.986129032258063</v>
      </c>
      <c r="C4" s="35">
        <f>MAR!C34</f>
        <v>30.922903225806458</v>
      </c>
      <c r="D4" s="44">
        <f>MAR!M34</f>
        <v>115.59999999999995</v>
      </c>
      <c r="E4" s="35">
        <f>MAR!Y34</f>
        <v>78.094</v>
      </c>
      <c r="F4" s="30"/>
      <c r="G4" s="31">
        <f t="shared" si="0"/>
        <v>25.45451612903226</v>
      </c>
    </row>
    <row r="5" spans="1:7" ht="12.75">
      <c r="A5" s="12" t="s">
        <v>3</v>
      </c>
      <c r="B5" s="35">
        <f>ABR!E33</f>
        <v>17.810666666666666</v>
      </c>
      <c r="C5" s="35">
        <f>ABR!C33</f>
        <v>31.080333333333336</v>
      </c>
      <c r="D5" s="44">
        <f>ABR!M33</f>
        <v>7.2</v>
      </c>
      <c r="E5" s="35">
        <f>ABR!Y33</f>
        <v>75.46199999999997</v>
      </c>
      <c r="F5" s="30"/>
      <c r="G5" s="31">
        <f>AVERAGE(B5:C5)</f>
        <v>24.445500000000003</v>
      </c>
    </row>
    <row r="6" spans="1:7" ht="12.75">
      <c r="A6" s="12" t="s">
        <v>4</v>
      </c>
      <c r="B6" s="35">
        <f>MAI!E35</f>
        <v>14.96516129032258</v>
      </c>
      <c r="C6" s="35">
        <f>MAI!C35</f>
        <v>27.236774193548392</v>
      </c>
      <c r="D6" s="44">
        <f>MAI!M35</f>
        <v>96</v>
      </c>
      <c r="E6" s="35">
        <f>MAI!Y35</f>
        <v>58.18</v>
      </c>
      <c r="F6" s="30"/>
      <c r="G6" s="31">
        <f t="shared" si="0"/>
        <v>21.100967741935484</v>
      </c>
    </row>
    <row r="7" spans="1:7" ht="12.75">
      <c r="A7" s="12" t="s">
        <v>5</v>
      </c>
      <c r="B7" s="35">
        <f>JUN!E34</f>
        <v>13.099033333333336</v>
      </c>
      <c r="C7" s="35">
        <f>JUN!C34</f>
        <v>25.52566666666667</v>
      </c>
      <c r="D7" s="44">
        <f>JUN!M34</f>
        <v>63.300000000000004</v>
      </c>
      <c r="E7" s="35">
        <f>JUN!Y34</f>
        <v>54.499</v>
      </c>
      <c r="F7" s="30"/>
      <c r="G7" s="31">
        <f t="shared" si="0"/>
        <v>19.312350000000002</v>
      </c>
    </row>
    <row r="8" spans="1:7" ht="12.75">
      <c r="A8" s="12" t="s">
        <v>6</v>
      </c>
      <c r="B8" s="35">
        <f>JUL!E35</f>
        <v>12.570483870967744</v>
      </c>
      <c r="C8" s="35">
        <f>JUL!C35</f>
        <v>28.341935483870966</v>
      </c>
      <c r="D8" s="44">
        <f>JUL!M35</f>
        <v>1</v>
      </c>
      <c r="E8" s="35">
        <f>JUL!Y35</f>
        <v>69.892</v>
      </c>
      <c r="F8" s="30"/>
      <c r="G8" s="31">
        <f t="shared" si="0"/>
        <v>20.456209677419356</v>
      </c>
    </row>
    <row r="9" spans="1:7" ht="12.75">
      <c r="A9" s="12" t="s">
        <v>7</v>
      </c>
      <c r="B9" s="35">
        <f>AGO!E35</f>
        <v>13.77774193548387</v>
      </c>
      <c r="C9" s="35">
        <f>AGO!C35</f>
        <v>29.214193548387097</v>
      </c>
      <c r="D9" s="44">
        <f>AGO!M35</f>
        <v>52</v>
      </c>
      <c r="E9" s="35">
        <f>AGO!Y35</f>
        <v>77.039</v>
      </c>
      <c r="F9" s="30"/>
      <c r="G9" s="31">
        <f t="shared" si="0"/>
        <v>21.495967741935484</v>
      </c>
    </row>
    <row r="10" spans="1:7" ht="12.75">
      <c r="A10" s="12" t="s">
        <v>8</v>
      </c>
      <c r="B10" s="35">
        <f>SET!E34</f>
        <v>15.846333333333336</v>
      </c>
      <c r="C10" s="35">
        <f>SET!C34</f>
        <v>31.33033333333334</v>
      </c>
      <c r="D10" s="44">
        <f>SET!M34</f>
        <v>6.2</v>
      </c>
      <c r="E10" s="35">
        <f>SET!Y34</f>
        <v>98.49600000000002</v>
      </c>
      <c r="F10" s="30"/>
      <c r="G10" s="31">
        <f t="shared" si="0"/>
        <v>23.58833333333334</v>
      </c>
    </row>
    <row r="11" spans="1:7" ht="12.75">
      <c r="A11" s="12" t="s">
        <v>9</v>
      </c>
      <c r="B11" s="35">
        <f>OUT!E35</f>
        <v>18.105161290322584</v>
      </c>
      <c r="C11" s="35">
        <f>OUT!C35</f>
        <v>31.872580645161296</v>
      </c>
      <c r="D11" s="44">
        <f>OUT!M35</f>
        <v>110.4</v>
      </c>
      <c r="E11" s="35">
        <f>OUT!Y35</f>
        <v>96.33699999999999</v>
      </c>
      <c r="F11" s="30"/>
      <c r="G11" s="31">
        <f t="shared" si="0"/>
        <v>24.98887096774194</v>
      </c>
    </row>
    <row r="12" spans="1:7" ht="12.75">
      <c r="A12" s="12" t="s">
        <v>10</v>
      </c>
      <c r="B12" s="35">
        <f>NOV!E34</f>
        <v>18.618333333333336</v>
      </c>
      <c r="C12" s="35">
        <f>NOV!C34</f>
        <v>30.115000000000006</v>
      </c>
      <c r="D12" s="44">
        <f>NOV!M34</f>
        <v>131.4</v>
      </c>
      <c r="E12" s="35">
        <f>NOV!Y34</f>
        <v>84.256</v>
      </c>
      <c r="F12" s="30"/>
      <c r="G12" s="31">
        <f t="shared" si="0"/>
        <v>24.36666666666667</v>
      </c>
    </row>
    <row r="13" spans="1:7" ht="12.75">
      <c r="A13" s="12" t="s">
        <v>11</v>
      </c>
      <c r="B13" s="35">
        <f>DEZ!E35</f>
        <v>19.607741935483872</v>
      </c>
      <c r="C13" s="35">
        <f>DEZ!C35</f>
        <v>31.07516129032258</v>
      </c>
      <c r="D13" s="44">
        <f>DEZ!M35</f>
        <v>151.70000000000002</v>
      </c>
      <c r="E13" s="35">
        <f>DEZ!Y35</f>
        <v>94.542</v>
      </c>
      <c r="F13" s="30"/>
      <c r="G13" s="31">
        <f>AVERAGE(B13:C13)</f>
        <v>25.341451612903228</v>
      </c>
    </row>
    <row r="14" spans="1:7" ht="12.75">
      <c r="A14" s="18" t="s">
        <v>38</v>
      </c>
      <c r="B14" s="50">
        <f>AVERAGE(B2:B13)</f>
        <v>17.080110366456562</v>
      </c>
      <c r="C14" s="50">
        <f>AVERAGE(C2:C13)</f>
        <v>29.85296242738846</v>
      </c>
      <c r="D14" s="51">
        <f>SUM(D2:D13)</f>
        <v>1339.6000000000001</v>
      </c>
      <c r="E14" s="50">
        <f>SUM(E2:E13)</f>
        <v>951.004</v>
      </c>
      <c r="F14" s="30"/>
      <c r="G14" s="30"/>
    </row>
    <row r="15" spans="1:5" ht="12.75">
      <c r="A15" s="20"/>
      <c r="B15" s="21"/>
      <c r="C15" s="21"/>
      <c r="D15" s="22"/>
      <c r="E15" s="23"/>
    </row>
    <row r="16" spans="1:3" ht="25.5" customHeight="1">
      <c r="A16" s="24" t="s">
        <v>39</v>
      </c>
      <c r="B16" s="25">
        <f>AVERAGE(B14:C14)</f>
        <v>23.46653639692251</v>
      </c>
      <c r="C16" s="26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5" max="5" width="9.57421875" style="0" customWidth="1"/>
    <col min="6" max="6" width="8.28125" style="0" customWidth="1"/>
    <col min="7" max="7" width="9.7109375" style="0" customWidth="1"/>
    <col min="8" max="8" width="10.140625" style="0" bestFit="1" customWidth="1"/>
    <col min="9" max="9" width="7.28125" style="0" customWidth="1"/>
    <col min="11" max="11" width="7.140625" style="0" customWidth="1"/>
    <col min="13" max="13" width="8.421875" style="0" customWidth="1"/>
    <col min="16" max="16" width="7.28125" style="0" customWidth="1"/>
    <col min="17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5" ht="12.75">
      <c r="A1" s="67">
        <v>42370</v>
      </c>
      <c r="B1" s="67"/>
      <c r="C1" s="8">
        <v>1</v>
      </c>
      <c r="E1">
        <v>3.6</v>
      </c>
    </row>
    <row r="2" spans="1:25" ht="33.75">
      <c r="A2" s="68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2015</v>
      </c>
      <c r="B4" s="55">
        <v>42370</v>
      </c>
      <c r="C4" s="38">
        <v>31.4</v>
      </c>
      <c r="D4" s="6">
        <v>1436</v>
      </c>
      <c r="E4" s="6">
        <v>20.58</v>
      </c>
      <c r="F4" s="6">
        <v>526</v>
      </c>
      <c r="G4" s="38">
        <v>23.49</v>
      </c>
      <c r="H4" s="38">
        <v>96</v>
      </c>
      <c r="I4" s="6">
        <v>620</v>
      </c>
      <c r="J4" s="38">
        <v>47.46</v>
      </c>
      <c r="K4" s="6">
        <v>1437</v>
      </c>
      <c r="L4" s="38">
        <v>87.3</v>
      </c>
      <c r="M4" s="37">
        <v>17.2</v>
      </c>
      <c r="N4" s="36">
        <v>1.005</v>
      </c>
      <c r="O4" s="40">
        <f>6.575*3.6</f>
        <v>23.67</v>
      </c>
      <c r="P4" s="6">
        <v>1542</v>
      </c>
      <c r="Q4" s="37">
        <v>190.1</v>
      </c>
      <c r="R4" s="6">
        <v>13.32</v>
      </c>
      <c r="S4" s="37">
        <v>1186</v>
      </c>
      <c r="T4" s="6">
        <v>1435</v>
      </c>
      <c r="U4" s="38">
        <v>36.04</v>
      </c>
      <c r="V4" s="6">
        <v>1405</v>
      </c>
      <c r="W4" s="38">
        <v>-61.86</v>
      </c>
      <c r="X4" s="6">
        <v>1605</v>
      </c>
      <c r="Y4" s="36">
        <v>2.567</v>
      </c>
    </row>
    <row r="5" spans="1:25" ht="12.75">
      <c r="A5" s="6">
        <v>2015</v>
      </c>
      <c r="B5" s="55">
        <v>42371</v>
      </c>
      <c r="C5" s="38">
        <v>30.07</v>
      </c>
      <c r="D5" s="6">
        <v>1558</v>
      </c>
      <c r="E5" s="38">
        <v>21.51</v>
      </c>
      <c r="F5" s="6">
        <v>611</v>
      </c>
      <c r="G5" s="38">
        <v>23.69</v>
      </c>
      <c r="H5" s="38">
        <v>95.9</v>
      </c>
      <c r="I5" s="6">
        <v>735</v>
      </c>
      <c r="J5" s="38">
        <v>56.82</v>
      </c>
      <c r="K5" s="6">
        <v>1525</v>
      </c>
      <c r="L5" s="38">
        <v>87.6</v>
      </c>
      <c r="M5" s="37">
        <v>3.6</v>
      </c>
      <c r="N5" s="36">
        <v>0.917</v>
      </c>
      <c r="O5" s="40">
        <f>9.12*3.6</f>
        <v>32.832</v>
      </c>
      <c r="P5" s="6">
        <v>1708</v>
      </c>
      <c r="Q5" s="37">
        <v>219.4</v>
      </c>
      <c r="R5" s="38">
        <v>12.23</v>
      </c>
      <c r="S5" s="37">
        <v>1079</v>
      </c>
      <c r="T5" s="6">
        <v>1340</v>
      </c>
      <c r="U5" s="38">
        <v>28.72</v>
      </c>
      <c r="V5" s="6">
        <v>1458</v>
      </c>
      <c r="W5" s="6">
        <v>-11.83</v>
      </c>
      <c r="X5" s="6">
        <v>2351</v>
      </c>
      <c r="Y5" s="36">
        <v>2.292</v>
      </c>
    </row>
    <row r="6" spans="1:25" ht="12.75">
      <c r="A6" s="6">
        <v>2015</v>
      </c>
      <c r="B6" s="55">
        <v>42372</v>
      </c>
      <c r="C6" s="38">
        <v>27.31</v>
      </c>
      <c r="D6" s="6">
        <v>1048</v>
      </c>
      <c r="E6" s="6">
        <v>20.37</v>
      </c>
      <c r="F6" s="6">
        <v>1244</v>
      </c>
      <c r="G6" s="38">
        <v>21.98</v>
      </c>
      <c r="H6" s="38">
        <v>95.9</v>
      </c>
      <c r="I6" s="6">
        <v>129</v>
      </c>
      <c r="J6" s="38">
        <v>69.5</v>
      </c>
      <c r="K6" s="6">
        <v>1049</v>
      </c>
      <c r="L6" s="38">
        <v>92.3</v>
      </c>
      <c r="M6" s="6">
        <v>15.9</v>
      </c>
      <c r="N6" s="36">
        <v>0.753</v>
      </c>
      <c r="O6" s="40">
        <f>9.72*3.6</f>
        <v>34.992000000000004</v>
      </c>
      <c r="P6" s="6">
        <v>1126</v>
      </c>
      <c r="Q6" s="37">
        <v>331</v>
      </c>
      <c r="R6" s="38">
        <v>6.436</v>
      </c>
      <c r="S6" s="37">
        <v>623.9</v>
      </c>
      <c r="T6" s="6">
        <v>1041</v>
      </c>
      <c r="U6" s="38">
        <v>12.64</v>
      </c>
      <c r="V6" s="6">
        <v>1102</v>
      </c>
      <c r="W6" s="38">
        <v>-83.1</v>
      </c>
      <c r="X6" s="6">
        <v>1213</v>
      </c>
      <c r="Y6" s="36">
        <v>1.105</v>
      </c>
    </row>
    <row r="7" spans="1:25" ht="12.75">
      <c r="A7" s="6">
        <v>2015</v>
      </c>
      <c r="B7" s="55">
        <v>42373</v>
      </c>
      <c r="C7" s="38">
        <v>27.76</v>
      </c>
      <c r="D7" s="6">
        <v>1551</v>
      </c>
      <c r="E7" s="6">
        <v>20.38</v>
      </c>
      <c r="F7" s="6">
        <v>456</v>
      </c>
      <c r="G7" s="6">
        <v>22.75</v>
      </c>
      <c r="H7" s="38">
        <v>94.1</v>
      </c>
      <c r="I7" s="6">
        <v>1020</v>
      </c>
      <c r="J7" s="38">
        <v>65.11</v>
      </c>
      <c r="K7" s="6">
        <v>1602</v>
      </c>
      <c r="L7" s="38">
        <v>87</v>
      </c>
      <c r="M7" s="6">
        <v>16.3</v>
      </c>
      <c r="N7" s="6">
        <v>1.415</v>
      </c>
      <c r="O7" s="36">
        <f>5.375*3.6</f>
        <v>19.35</v>
      </c>
      <c r="P7" s="6">
        <v>1325</v>
      </c>
      <c r="Q7" s="37">
        <v>40.87</v>
      </c>
      <c r="R7" s="38">
        <v>11.7</v>
      </c>
      <c r="S7" s="37">
        <v>1103</v>
      </c>
      <c r="T7" s="6">
        <v>1407</v>
      </c>
      <c r="U7" s="38">
        <v>24.36</v>
      </c>
      <c r="V7" s="6">
        <v>1531</v>
      </c>
      <c r="W7" s="38">
        <v>-10.68</v>
      </c>
      <c r="X7" s="6">
        <v>630</v>
      </c>
      <c r="Y7" s="36">
        <v>2.118</v>
      </c>
    </row>
    <row r="8" spans="1:26" ht="12.75">
      <c r="A8" s="6">
        <v>2015</v>
      </c>
      <c r="B8" s="55">
        <v>42374</v>
      </c>
      <c r="C8" s="6">
        <v>30.01</v>
      </c>
      <c r="D8" s="6">
        <v>1711</v>
      </c>
      <c r="E8" s="6">
        <v>20.65</v>
      </c>
      <c r="F8" s="6">
        <v>514</v>
      </c>
      <c r="G8" s="38">
        <v>25.1</v>
      </c>
      <c r="H8" s="38">
        <v>94.1</v>
      </c>
      <c r="I8" s="6">
        <v>527</v>
      </c>
      <c r="J8" s="38">
        <v>53.83</v>
      </c>
      <c r="K8" s="6">
        <v>1638</v>
      </c>
      <c r="L8" s="38">
        <v>76.6</v>
      </c>
      <c r="M8" s="6">
        <v>0.1</v>
      </c>
      <c r="N8" s="40">
        <v>1.787</v>
      </c>
      <c r="O8" s="40">
        <f>6.65*3.6</f>
        <v>23.94</v>
      </c>
      <c r="P8" s="6">
        <v>1103</v>
      </c>
      <c r="Q8" s="37">
        <v>52.54</v>
      </c>
      <c r="R8" s="6">
        <v>18.41</v>
      </c>
      <c r="S8" s="37">
        <v>1289</v>
      </c>
      <c r="T8" s="6">
        <v>1313</v>
      </c>
      <c r="U8" s="38">
        <v>26.38</v>
      </c>
      <c r="V8" s="6">
        <v>1545</v>
      </c>
      <c r="W8" s="6">
        <v>-10.87</v>
      </c>
      <c r="X8" s="6">
        <v>513</v>
      </c>
      <c r="Y8" s="36">
        <v>3.543</v>
      </c>
      <c r="Z8" s="34"/>
    </row>
    <row r="9" spans="1:25" ht="12.75">
      <c r="A9" s="6">
        <v>2015</v>
      </c>
      <c r="B9" s="55">
        <v>42375</v>
      </c>
      <c r="C9" s="38">
        <v>31.2</v>
      </c>
      <c r="D9" s="6">
        <v>1439</v>
      </c>
      <c r="E9" s="6">
        <v>20.65</v>
      </c>
      <c r="F9" s="6">
        <v>439</v>
      </c>
      <c r="G9" s="38">
        <v>25.5</v>
      </c>
      <c r="H9" s="38">
        <v>96.1</v>
      </c>
      <c r="I9" s="6">
        <v>635</v>
      </c>
      <c r="J9" s="38">
        <v>48.4</v>
      </c>
      <c r="K9" s="6">
        <v>1431</v>
      </c>
      <c r="L9" s="38">
        <v>75.6</v>
      </c>
      <c r="M9" s="6">
        <v>0</v>
      </c>
      <c r="N9" s="40">
        <v>1.451</v>
      </c>
      <c r="O9" s="40">
        <f>6.875*3.6</f>
        <v>24.75</v>
      </c>
      <c r="P9" s="6">
        <v>1524</v>
      </c>
      <c r="Q9" s="37">
        <v>346</v>
      </c>
      <c r="R9" s="35">
        <v>19.73</v>
      </c>
      <c r="S9" s="37">
        <v>1005</v>
      </c>
      <c r="T9" s="6">
        <v>1253</v>
      </c>
      <c r="U9" s="38">
        <v>28.81</v>
      </c>
      <c r="V9" s="6">
        <v>1445</v>
      </c>
      <c r="W9" s="38">
        <v>-13.04</v>
      </c>
      <c r="X9" s="6">
        <v>459</v>
      </c>
      <c r="Y9" s="6">
        <v>3.805</v>
      </c>
    </row>
    <row r="10" spans="1:25" ht="12.75">
      <c r="A10" s="6">
        <v>2015</v>
      </c>
      <c r="B10" s="55">
        <v>42376</v>
      </c>
      <c r="C10" s="6">
        <v>31.66</v>
      </c>
      <c r="D10" s="6">
        <v>1633</v>
      </c>
      <c r="E10" s="38">
        <v>20.78</v>
      </c>
      <c r="F10" s="6">
        <v>645</v>
      </c>
      <c r="G10" s="38">
        <v>25.72</v>
      </c>
      <c r="H10" s="38">
        <v>95.6</v>
      </c>
      <c r="I10" s="6">
        <v>709</v>
      </c>
      <c r="J10" s="38">
        <v>47.2</v>
      </c>
      <c r="K10" s="6">
        <v>1619</v>
      </c>
      <c r="L10" s="38">
        <v>76.2</v>
      </c>
      <c r="M10" s="37">
        <v>7</v>
      </c>
      <c r="N10" s="40">
        <v>1.376</v>
      </c>
      <c r="O10" s="36">
        <f>11.97*3.6</f>
        <v>43.092000000000006</v>
      </c>
      <c r="P10" s="6">
        <v>1910</v>
      </c>
      <c r="Q10" s="37">
        <v>1.6</v>
      </c>
      <c r="R10" s="6">
        <v>21.36</v>
      </c>
      <c r="S10" s="37">
        <v>1148</v>
      </c>
      <c r="T10" s="6">
        <v>1341</v>
      </c>
      <c r="U10" s="38">
        <v>28.98</v>
      </c>
      <c r="V10" s="6">
        <v>1358</v>
      </c>
      <c r="W10" s="38">
        <v>-51.05</v>
      </c>
      <c r="X10" s="6">
        <v>1922</v>
      </c>
      <c r="Y10" s="36">
        <v>4.142</v>
      </c>
    </row>
    <row r="11" spans="1:25" ht="12.75">
      <c r="A11" s="6">
        <v>2015</v>
      </c>
      <c r="B11" s="55">
        <v>42377</v>
      </c>
      <c r="C11" s="6">
        <v>30.67</v>
      </c>
      <c r="D11" s="6">
        <v>1418</v>
      </c>
      <c r="E11" s="6">
        <v>21.51</v>
      </c>
      <c r="F11" s="6">
        <v>2338</v>
      </c>
      <c r="G11" s="6">
        <v>24.82</v>
      </c>
      <c r="H11" s="38">
        <v>95.4</v>
      </c>
      <c r="I11" s="6">
        <v>2357</v>
      </c>
      <c r="J11" s="6">
        <v>52.11</v>
      </c>
      <c r="K11" s="6">
        <v>1419</v>
      </c>
      <c r="L11" s="38">
        <v>81.4</v>
      </c>
      <c r="M11" s="6">
        <v>5.4</v>
      </c>
      <c r="N11" s="6">
        <v>1.492</v>
      </c>
      <c r="O11" s="36">
        <f>6.35*3.6</f>
        <v>22.86</v>
      </c>
      <c r="P11" s="6">
        <v>1844</v>
      </c>
      <c r="Q11" s="37">
        <v>43.5</v>
      </c>
      <c r="R11" s="6">
        <v>14.22</v>
      </c>
      <c r="S11" s="37">
        <v>999</v>
      </c>
      <c r="T11" s="6">
        <v>1419</v>
      </c>
      <c r="U11" s="38">
        <v>30.2</v>
      </c>
      <c r="V11" s="6">
        <v>1430</v>
      </c>
      <c r="W11" s="38">
        <v>-14.25</v>
      </c>
      <c r="X11" s="6">
        <v>2318</v>
      </c>
      <c r="Y11" s="36">
        <v>2.779</v>
      </c>
    </row>
    <row r="12" spans="1:25" ht="12.75">
      <c r="A12" s="6">
        <v>2015</v>
      </c>
      <c r="B12" s="55">
        <v>42378</v>
      </c>
      <c r="C12" s="6">
        <v>28.82</v>
      </c>
      <c r="D12" s="6">
        <v>1513</v>
      </c>
      <c r="E12" s="38">
        <v>21.11</v>
      </c>
      <c r="F12" s="6">
        <v>354</v>
      </c>
      <c r="G12" s="6">
        <v>23.37</v>
      </c>
      <c r="H12" s="38">
        <v>96</v>
      </c>
      <c r="I12" s="6">
        <v>422</v>
      </c>
      <c r="J12" s="38">
        <v>60.2</v>
      </c>
      <c r="K12" s="6">
        <v>1514</v>
      </c>
      <c r="L12" s="38">
        <v>89.4</v>
      </c>
      <c r="M12" s="6">
        <v>17.6</v>
      </c>
      <c r="N12" s="40">
        <v>1.428</v>
      </c>
      <c r="O12" s="40">
        <f>7.62*3.6</f>
        <v>27.432000000000002</v>
      </c>
      <c r="P12" s="6">
        <v>1506</v>
      </c>
      <c r="Q12" s="44">
        <v>4.519</v>
      </c>
      <c r="R12" s="38">
        <v>12.26</v>
      </c>
      <c r="S12" s="37">
        <v>1018</v>
      </c>
      <c r="T12" s="6">
        <v>1514</v>
      </c>
      <c r="U12" s="38">
        <v>25.7</v>
      </c>
      <c r="V12" s="6">
        <v>1526</v>
      </c>
      <c r="W12" s="38">
        <v>-23.1</v>
      </c>
      <c r="X12" s="6">
        <v>1202</v>
      </c>
      <c r="Y12" s="36">
        <v>2.264</v>
      </c>
    </row>
    <row r="13" spans="1:25" ht="12.75">
      <c r="A13" s="6">
        <v>2015</v>
      </c>
      <c r="B13" s="55">
        <v>42379</v>
      </c>
      <c r="C13" s="6">
        <v>29.55</v>
      </c>
      <c r="D13" s="6">
        <v>1437</v>
      </c>
      <c r="E13" s="6">
        <v>21.04</v>
      </c>
      <c r="F13" s="6">
        <v>2208</v>
      </c>
      <c r="G13" s="38">
        <v>23.45</v>
      </c>
      <c r="H13" s="38">
        <v>95.9</v>
      </c>
      <c r="I13" s="6">
        <v>155</v>
      </c>
      <c r="J13" s="38">
        <v>58.88</v>
      </c>
      <c r="K13" s="6">
        <v>1437</v>
      </c>
      <c r="L13" s="38">
        <v>88</v>
      </c>
      <c r="M13" s="6">
        <v>19.7</v>
      </c>
      <c r="N13" s="36">
        <v>2.113</v>
      </c>
      <c r="O13" s="40">
        <f>9.27*3.6</f>
        <v>33.372</v>
      </c>
      <c r="P13" s="6">
        <v>1455</v>
      </c>
      <c r="Q13" s="37">
        <v>296.3</v>
      </c>
      <c r="R13" s="6">
        <v>15.09</v>
      </c>
      <c r="S13" s="37">
        <v>1144</v>
      </c>
      <c r="T13" s="6">
        <v>1331</v>
      </c>
      <c r="U13" s="38">
        <v>35.18</v>
      </c>
      <c r="V13" s="6">
        <v>1444</v>
      </c>
      <c r="W13" s="6">
        <v>-16.73</v>
      </c>
      <c r="X13" s="6">
        <v>2258</v>
      </c>
      <c r="Y13" s="36">
        <v>2.592</v>
      </c>
    </row>
    <row r="14" spans="1:25" ht="12.75">
      <c r="A14" s="6">
        <v>2015</v>
      </c>
      <c r="B14" s="55">
        <v>42380</v>
      </c>
      <c r="C14" s="6">
        <v>27.24</v>
      </c>
      <c r="D14" s="6">
        <v>1516</v>
      </c>
      <c r="E14" s="38">
        <v>20.52</v>
      </c>
      <c r="F14" s="6">
        <v>358</v>
      </c>
      <c r="G14" s="38">
        <v>22.56</v>
      </c>
      <c r="H14" s="38">
        <v>95.5</v>
      </c>
      <c r="I14" s="6">
        <v>654</v>
      </c>
      <c r="J14" s="38">
        <v>70</v>
      </c>
      <c r="K14" s="6">
        <v>1519</v>
      </c>
      <c r="L14" s="38">
        <v>90.2</v>
      </c>
      <c r="M14" s="6">
        <v>29.8</v>
      </c>
      <c r="N14" s="40">
        <v>1.237</v>
      </c>
      <c r="O14" s="36">
        <f>9.2*3.6</f>
        <v>33.12</v>
      </c>
      <c r="P14" s="6">
        <v>1620</v>
      </c>
      <c r="Q14" s="37">
        <v>217.3</v>
      </c>
      <c r="R14" s="6">
        <v>7.36</v>
      </c>
      <c r="S14" s="37">
        <v>417.3</v>
      </c>
      <c r="T14" s="6">
        <v>1127</v>
      </c>
      <c r="U14" s="6">
        <v>14.91</v>
      </c>
      <c r="V14" s="6">
        <v>1535</v>
      </c>
      <c r="W14" s="38">
        <v>-22.93</v>
      </c>
      <c r="X14" s="6">
        <v>322</v>
      </c>
      <c r="Y14" s="36">
        <v>1.399</v>
      </c>
    </row>
    <row r="15" spans="1:25" ht="12.75">
      <c r="A15" s="6">
        <v>2015</v>
      </c>
      <c r="B15" s="55">
        <v>42381</v>
      </c>
      <c r="C15" s="38">
        <v>23.75</v>
      </c>
      <c r="D15" s="6">
        <v>1701</v>
      </c>
      <c r="E15" s="38">
        <v>20.92</v>
      </c>
      <c r="F15" s="6">
        <v>718</v>
      </c>
      <c r="G15" s="38">
        <v>22.17</v>
      </c>
      <c r="H15" s="38">
        <v>94.8</v>
      </c>
      <c r="I15" s="6">
        <v>821</v>
      </c>
      <c r="J15" s="38">
        <v>87.2</v>
      </c>
      <c r="K15" s="6">
        <v>1701</v>
      </c>
      <c r="L15" s="38">
        <v>93.2</v>
      </c>
      <c r="M15" s="6">
        <v>68.9</v>
      </c>
      <c r="N15" s="40">
        <v>1.994</v>
      </c>
      <c r="O15" s="36">
        <f>6.275*3.6</f>
        <v>22.590000000000003</v>
      </c>
      <c r="P15" s="6">
        <v>1210</v>
      </c>
      <c r="Q15" s="37">
        <v>310.4</v>
      </c>
      <c r="R15" s="38">
        <v>3.966</v>
      </c>
      <c r="S15" s="37">
        <v>166</v>
      </c>
      <c r="T15" s="6">
        <v>1430</v>
      </c>
      <c r="U15" s="38">
        <v>6.479</v>
      </c>
      <c r="V15" s="6">
        <v>1542</v>
      </c>
      <c r="W15" s="38">
        <v>-16.88</v>
      </c>
      <c r="X15" s="6">
        <v>1134</v>
      </c>
      <c r="Y15" s="36">
        <v>0.668</v>
      </c>
    </row>
    <row r="16" spans="1:25" ht="12.75">
      <c r="A16" s="6">
        <v>2015</v>
      </c>
      <c r="B16" s="55">
        <v>42382</v>
      </c>
      <c r="C16" s="6">
        <v>24.08</v>
      </c>
      <c r="D16" s="6">
        <v>1903</v>
      </c>
      <c r="E16" s="38">
        <v>21.44</v>
      </c>
      <c r="F16" s="6">
        <v>639</v>
      </c>
      <c r="G16" s="38">
        <v>22.46</v>
      </c>
      <c r="H16" s="38">
        <v>94.9</v>
      </c>
      <c r="I16" s="6">
        <v>1117</v>
      </c>
      <c r="J16" s="38">
        <v>86.6</v>
      </c>
      <c r="K16" s="6">
        <v>1912</v>
      </c>
      <c r="L16" s="38">
        <v>92.9</v>
      </c>
      <c r="M16" s="6">
        <v>82.9</v>
      </c>
      <c r="N16" s="40">
        <v>0.968</v>
      </c>
      <c r="O16" s="36">
        <f>5.15*3.6</f>
        <v>18.540000000000003</v>
      </c>
      <c r="P16" s="6">
        <v>239</v>
      </c>
      <c r="Q16" s="37">
        <v>306.5</v>
      </c>
      <c r="R16" s="38">
        <v>5.402</v>
      </c>
      <c r="S16" s="37">
        <v>358.6</v>
      </c>
      <c r="T16" s="6">
        <v>1601</v>
      </c>
      <c r="U16" s="38">
        <v>19.75</v>
      </c>
      <c r="V16" s="6">
        <v>1646</v>
      </c>
      <c r="W16" s="38">
        <v>-28.06</v>
      </c>
      <c r="X16" s="6">
        <v>2305</v>
      </c>
      <c r="Y16" s="36">
        <v>0.8</v>
      </c>
    </row>
    <row r="17" spans="1:25" ht="12.75">
      <c r="A17" s="6">
        <v>2015</v>
      </c>
      <c r="B17" s="55">
        <v>42383</v>
      </c>
      <c r="C17" s="6">
        <v>26.38</v>
      </c>
      <c r="D17" s="6">
        <v>1657</v>
      </c>
      <c r="E17" s="38">
        <v>21.11</v>
      </c>
      <c r="F17" s="6">
        <v>847</v>
      </c>
      <c r="G17" s="38">
        <v>22.82</v>
      </c>
      <c r="H17" s="38">
        <v>94.8</v>
      </c>
      <c r="I17" s="6">
        <v>731</v>
      </c>
      <c r="J17" s="38">
        <v>74.4</v>
      </c>
      <c r="K17" s="6">
        <v>1720</v>
      </c>
      <c r="L17" s="38">
        <v>90.8</v>
      </c>
      <c r="M17" s="37">
        <v>23.1</v>
      </c>
      <c r="N17" s="40">
        <v>1.427</v>
      </c>
      <c r="O17" s="40">
        <f>6.5*3.6</f>
        <v>23.400000000000002</v>
      </c>
      <c r="P17" s="6">
        <v>1427</v>
      </c>
      <c r="Q17" s="37">
        <v>300.1</v>
      </c>
      <c r="R17" s="38">
        <v>9.66</v>
      </c>
      <c r="S17" s="37">
        <v>1214</v>
      </c>
      <c r="T17" s="6">
        <v>1505</v>
      </c>
      <c r="U17" s="38">
        <v>30.3</v>
      </c>
      <c r="V17" s="6">
        <v>1521</v>
      </c>
      <c r="W17" s="6">
        <v>-14.37</v>
      </c>
      <c r="X17" s="6">
        <v>0</v>
      </c>
      <c r="Y17" s="36">
        <v>1.502</v>
      </c>
    </row>
    <row r="18" spans="1:25" ht="12.75">
      <c r="A18" s="6">
        <v>2015</v>
      </c>
      <c r="B18" s="55">
        <v>42384</v>
      </c>
      <c r="C18" s="6">
        <v>24.88</v>
      </c>
      <c r="D18" s="6">
        <v>1605</v>
      </c>
      <c r="E18" s="38">
        <v>20.71</v>
      </c>
      <c r="F18" s="6">
        <v>38</v>
      </c>
      <c r="G18" s="6">
        <v>22.33</v>
      </c>
      <c r="H18" s="38">
        <v>93.7</v>
      </c>
      <c r="I18" s="6">
        <v>251</v>
      </c>
      <c r="J18" s="38">
        <v>79.4</v>
      </c>
      <c r="K18" s="6">
        <v>1605</v>
      </c>
      <c r="L18" s="38">
        <v>91.3</v>
      </c>
      <c r="M18" s="37">
        <v>39.3</v>
      </c>
      <c r="N18" s="36">
        <v>1.758</v>
      </c>
      <c r="O18" s="36">
        <f>7.55*3.6</f>
        <v>27.18</v>
      </c>
      <c r="P18" s="6">
        <v>1336</v>
      </c>
      <c r="Q18" s="37">
        <v>301.4</v>
      </c>
      <c r="R18" s="38">
        <v>6.33</v>
      </c>
      <c r="S18" s="37">
        <v>326.7</v>
      </c>
      <c r="T18" s="6">
        <v>1352</v>
      </c>
      <c r="U18" s="38">
        <v>9.13</v>
      </c>
      <c r="V18" s="6">
        <v>1408</v>
      </c>
      <c r="W18" s="6">
        <v>-12.87</v>
      </c>
      <c r="X18" s="6">
        <v>2230</v>
      </c>
      <c r="Y18" s="36">
        <v>1.148</v>
      </c>
    </row>
    <row r="19" spans="1:25" ht="12.75">
      <c r="A19" s="6">
        <v>2015</v>
      </c>
      <c r="B19" s="55">
        <v>42385</v>
      </c>
      <c r="C19" s="38">
        <v>28.29</v>
      </c>
      <c r="D19" s="6">
        <v>1555</v>
      </c>
      <c r="E19" s="38">
        <v>19.92</v>
      </c>
      <c r="F19" s="6">
        <v>732</v>
      </c>
      <c r="G19" s="6">
        <v>23.45</v>
      </c>
      <c r="H19" s="38">
        <v>93.6</v>
      </c>
      <c r="I19" s="6">
        <v>513</v>
      </c>
      <c r="J19" s="6">
        <v>59.01</v>
      </c>
      <c r="K19" s="6">
        <v>1559</v>
      </c>
      <c r="L19" s="38">
        <v>77.4</v>
      </c>
      <c r="M19" s="6">
        <v>0.2</v>
      </c>
      <c r="N19" s="40">
        <v>1.867</v>
      </c>
      <c r="O19" s="40">
        <f>8.82*3.6</f>
        <v>31.752000000000002</v>
      </c>
      <c r="P19" s="6">
        <v>2333</v>
      </c>
      <c r="Q19" s="37">
        <v>95.7</v>
      </c>
      <c r="R19" s="38">
        <v>14.35</v>
      </c>
      <c r="S19" s="37">
        <v>1018</v>
      </c>
      <c r="T19" s="6">
        <v>1334</v>
      </c>
      <c r="U19" s="38">
        <v>39.89</v>
      </c>
      <c r="V19" s="6">
        <v>1412</v>
      </c>
      <c r="W19" s="38">
        <v>-14.65</v>
      </c>
      <c r="X19" s="6">
        <v>2359</v>
      </c>
      <c r="Y19" s="36">
        <v>2.797</v>
      </c>
    </row>
    <row r="20" spans="1:25" ht="12.75">
      <c r="A20" s="6">
        <v>2015</v>
      </c>
      <c r="B20" s="55">
        <v>42386</v>
      </c>
      <c r="C20" s="6">
        <v>29.42</v>
      </c>
      <c r="D20" s="6">
        <v>1604</v>
      </c>
      <c r="E20" s="38">
        <v>18.4</v>
      </c>
      <c r="F20" s="6">
        <v>623</v>
      </c>
      <c r="G20" s="6">
        <v>23.45</v>
      </c>
      <c r="H20" s="38">
        <v>78.9</v>
      </c>
      <c r="I20" s="6">
        <v>2358</v>
      </c>
      <c r="J20" s="38">
        <v>53.11</v>
      </c>
      <c r="K20" s="6">
        <v>1720</v>
      </c>
      <c r="L20" s="38">
        <v>68.92</v>
      </c>
      <c r="M20" s="39">
        <v>0</v>
      </c>
      <c r="N20" s="36">
        <v>2.774</v>
      </c>
      <c r="O20" s="36">
        <f>6.95*3.6</f>
        <v>25.02</v>
      </c>
      <c r="P20" s="6">
        <v>918</v>
      </c>
      <c r="Q20" s="37">
        <v>94.7</v>
      </c>
      <c r="R20" s="6">
        <v>16.32</v>
      </c>
      <c r="S20" s="37">
        <v>1066</v>
      </c>
      <c r="T20" s="6">
        <v>1250</v>
      </c>
      <c r="U20" s="38">
        <v>41.7</v>
      </c>
      <c r="V20" s="6">
        <v>1236</v>
      </c>
      <c r="W20" s="38">
        <v>-16.58</v>
      </c>
      <c r="X20" s="6">
        <v>204</v>
      </c>
      <c r="Y20" s="36">
        <v>3.497</v>
      </c>
    </row>
    <row r="21" spans="1:25" ht="12.75">
      <c r="A21" s="6">
        <v>2015</v>
      </c>
      <c r="B21" s="55">
        <v>42387</v>
      </c>
      <c r="C21" s="6">
        <v>29.94</v>
      </c>
      <c r="D21" s="6">
        <v>1612</v>
      </c>
      <c r="E21" s="6">
        <v>19.07</v>
      </c>
      <c r="F21" s="6">
        <v>651</v>
      </c>
      <c r="G21" s="38">
        <v>24.09</v>
      </c>
      <c r="H21" s="38">
        <v>88.4</v>
      </c>
      <c r="I21" s="6">
        <v>529</v>
      </c>
      <c r="J21" s="38">
        <v>49.66</v>
      </c>
      <c r="K21" s="6">
        <v>1448</v>
      </c>
      <c r="L21" s="38">
        <v>70.8</v>
      </c>
      <c r="M21" s="6">
        <v>0</v>
      </c>
      <c r="N21" s="36">
        <v>2.723</v>
      </c>
      <c r="O21" s="40">
        <f>7.02*3.6</f>
        <v>25.272</v>
      </c>
      <c r="P21" s="6">
        <v>1906</v>
      </c>
      <c r="Q21" s="37">
        <v>125</v>
      </c>
      <c r="R21" s="38">
        <v>16.98</v>
      </c>
      <c r="S21" s="37">
        <v>973</v>
      </c>
      <c r="T21" s="6">
        <v>1349</v>
      </c>
      <c r="U21" s="38">
        <v>43.95</v>
      </c>
      <c r="V21" s="6">
        <v>1520</v>
      </c>
      <c r="W21" s="38">
        <v>-13.97</v>
      </c>
      <c r="X21" s="6">
        <v>730</v>
      </c>
      <c r="Y21" s="36">
        <v>3.662</v>
      </c>
    </row>
    <row r="22" spans="1:25" ht="12.75">
      <c r="A22" s="6">
        <v>2015</v>
      </c>
      <c r="B22" s="55">
        <v>42388</v>
      </c>
      <c r="C22" s="38">
        <v>28.62</v>
      </c>
      <c r="D22" s="6">
        <v>1556</v>
      </c>
      <c r="E22" s="38">
        <v>19.59</v>
      </c>
      <c r="F22" s="6">
        <v>522</v>
      </c>
      <c r="G22" s="38">
        <v>23.51</v>
      </c>
      <c r="H22" s="38">
        <v>86.1</v>
      </c>
      <c r="I22" s="6">
        <v>715</v>
      </c>
      <c r="J22" s="38">
        <v>60.93</v>
      </c>
      <c r="K22" s="6">
        <v>1551</v>
      </c>
      <c r="L22" s="38">
        <v>76.2</v>
      </c>
      <c r="M22" s="39">
        <v>0</v>
      </c>
      <c r="N22" s="36">
        <v>2.827</v>
      </c>
      <c r="O22" s="40">
        <f>6.65*3.6</f>
        <v>23.94</v>
      </c>
      <c r="P22" s="6">
        <v>1908</v>
      </c>
      <c r="Q22" s="6">
        <v>148.4</v>
      </c>
      <c r="R22" s="6">
        <v>12.13</v>
      </c>
      <c r="S22" s="37">
        <v>1110</v>
      </c>
      <c r="T22" s="6">
        <v>1510</v>
      </c>
      <c r="U22" s="38">
        <v>27.95</v>
      </c>
      <c r="V22" s="6">
        <v>1614</v>
      </c>
      <c r="W22" s="38">
        <v>-14.68</v>
      </c>
      <c r="X22" s="6">
        <v>531</v>
      </c>
      <c r="Y22" s="36">
        <v>2.626</v>
      </c>
    </row>
    <row r="23" spans="1:25" ht="12.75">
      <c r="A23" s="6">
        <v>2015</v>
      </c>
      <c r="B23" s="55">
        <v>42389</v>
      </c>
      <c r="C23" s="38">
        <v>29.76</v>
      </c>
      <c r="D23" s="6">
        <v>1605</v>
      </c>
      <c r="E23" s="38">
        <v>19.53</v>
      </c>
      <c r="F23" s="6">
        <v>702</v>
      </c>
      <c r="G23" s="6">
        <v>22.83</v>
      </c>
      <c r="H23" s="38">
        <v>94.4</v>
      </c>
      <c r="I23" s="6">
        <v>2151</v>
      </c>
      <c r="J23" s="38">
        <v>59.61</v>
      </c>
      <c r="K23" s="6">
        <v>1609</v>
      </c>
      <c r="L23" s="38">
        <v>83.5</v>
      </c>
      <c r="M23" s="37">
        <v>10.1</v>
      </c>
      <c r="N23" s="36">
        <v>2.721</v>
      </c>
      <c r="O23" s="40">
        <f>7.62*3.6</f>
        <v>27.432000000000002</v>
      </c>
      <c r="P23" s="6">
        <v>827</v>
      </c>
      <c r="Q23" s="37">
        <v>69.83</v>
      </c>
      <c r="R23" s="38">
        <v>10.3</v>
      </c>
      <c r="S23" s="37">
        <v>1028</v>
      </c>
      <c r="T23" s="6">
        <v>1221</v>
      </c>
      <c r="U23" s="38">
        <v>18.81</v>
      </c>
      <c r="V23" s="6">
        <v>1614</v>
      </c>
      <c r="W23" s="38">
        <v>-13.18</v>
      </c>
      <c r="X23" s="6">
        <v>703</v>
      </c>
      <c r="Y23" s="36">
        <v>2.181</v>
      </c>
    </row>
    <row r="24" spans="1:25" ht="12.75">
      <c r="A24" s="6">
        <v>2015</v>
      </c>
      <c r="B24" s="55">
        <v>42390</v>
      </c>
      <c r="C24" s="6">
        <v>30.21</v>
      </c>
      <c r="D24" s="6">
        <v>1635</v>
      </c>
      <c r="E24" s="38">
        <v>18.93</v>
      </c>
      <c r="F24" s="6">
        <v>655</v>
      </c>
      <c r="G24" s="38">
        <v>24.18</v>
      </c>
      <c r="H24" s="38">
        <v>89.1</v>
      </c>
      <c r="I24" s="6">
        <v>710</v>
      </c>
      <c r="J24" s="38">
        <v>52.38</v>
      </c>
      <c r="K24" s="6">
        <v>1806</v>
      </c>
      <c r="L24" s="38">
        <v>71.8</v>
      </c>
      <c r="M24" s="39">
        <v>0</v>
      </c>
      <c r="N24" s="36">
        <v>3.38</v>
      </c>
      <c r="O24" s="36">
        <f>8.07*3.6</f>
        <v>29.052000000000003</v>
      </c>
      <c r="P24" s="6">
        <v>2312</v>
      </c>
      <c r="Q24" s="37">
        <v>122.3</v>
      </c>
      <c r="R24" s="6">
        <v>15.39</v>
      </c>
      <c r="S24" s="37">
        <v>1081</v>
      </c>
      <c r="T24" s="6">
        <v>1356</v>
      </c>
      <c r="U24" s="38">
        <v>25.46</v>
      </c>
      <c r="V24" s="6">
        <v>1623</v>
      </c>
      <c r="W24" s="38">
        <v>-16.33</v>
      </c>
      <c r="X24" s="6">
        <v>0</v>
      </c>
      <c r="Y24" s="36">
        <v>3.353</v>
      </c>
    </row>
    <row r="25" spans="1:25" ht="12.75">
      <c r="A25" s="6">
        <v>2015</v>
      </c>
      <c r="B25" s="55">
        <v>42391</v>
      </c>
      <c r="C25" s="6">
        <v>30.74</v>
      </c>
      <c r="D25" s="6">
        <v>1536</v>
      </c>
      <c r="E25" s="6">
        <v>17.54</v>
      </c>
      <c r="F25" s="6">
        <v>729</v>
      </c>
      <c r="G25" s="38">
        <v>24.26</v>
      </c>
      <c r="H25" s="38">
        <v>86.7</v>
      </c>
      <c r="I25" s="6">
        <v>2243</v>
      </c>
      <c r="J25" s="38">
        <v>41.37</v>
      </c>
      <c r="K25" s="6">
        <v>1526</v>
      </c>
      <c r="L25" s="38">
        <v>65.83</v>
      </c>
      <c r="M25" s="37">
        <v>0.1</v>
      </c>
      <c r="N25" s="40">
        <v>2.892</v>
      </c>
      <c r="O25" s="36">
        <f>7.85*3.6</f>
        <v>28.259999999999998</v>
      </c>
      <c r="P25" s="6">
        <v>244</v>
      </c>
      <c r="Q25" s="37">
        <v>116.9</v>
      </c>
      <c r="R25" s="6">
        <v>17.48</v>
      </c>
      <c r="S25" s="37">
        <v>1069</v>
      </c>
      <c r="T25" s="6">
        <v>1340</v>
      </c>
      <c r="U25" s="38">
        <v>38.28</v>
      </c>
      <c r="V25" s="6">
        <v>1502</v>
      </c>
      <c r="W25" s="38">
        <v>-18.9</v>
      </c>
      <c r="X25" s="6">
        <v>322</v>
      </c>
      <c r="Y25" s="36">
        <v>3.805</v>
      </c>
    </row>
    <row r="26" spans="1:25" ht="12.75">
      <c r="A26" s="6">
        <v>2015</v>
      </c>
      <c r="B26" s="55">
        <v>42392</v>
      </c>
      <c r="C26" s="6">
        <v>31.99</v>
      </c>
      <c r="D26" s="6">
        <v>1808</v>
      </c>
      <c r="E26" s="38">
        <v>18.6</v>
      </c>
      <c r="F26" s="6">
        <v>650</v>
      </c>
      <c r="G26" s="38">
        <v>24.86</v>
      </c>
      <c r="H26" s="38">
        <v>90.8</v>
      </c>
      <c r="I26" s="6">
        <v>706</v>
      </c>
      <c r="J26" s="38">
        <v>41.17</v>
      </c>
      <c r="K26" s="6">
        <v>1808</v>
      </c>
      <c r="L26" s="38">
        <v>68.86</v>
      </c>
      <c r="M26" s="6">
        <v>0</v>
      </c>
      <c r="N26" s="36">
        <v>1.849</v>
      </c>
      <c r="O26" s="36">
        <f>6.35*3.36</f>
        <v>21.336</v>
      </c>
      <c r="P26" s="6">
        <v>158</v>
      </c>
      <c r="Q26" s="37">
        <v>115.2</v>
      </c>
      <c r="R26" s="38">
        <v>16.48</v>
      </c>
      <c r="S26" s="37">
        <v>1037</v>
      </c>
      <c r="T26" s="6">
        <v>1418</v>
      </c>
      <c r="U26" s="38">
        <v>37.88</v>
      </c>
      <c r="V26" s="6">
        <v>1508</v>
      </c>
      <c r="W26" s="38">
        <v>-15.23</v>
      </c>
      <c r="X26" s="6">
        <v>546</v>
      </c>
      <c r="Y26" s="36">
        <v>3.305</v>
      </c>
    </row>
    <row r="27" spans="1:25" ht="12.75">
      <c r="A27" s="6">
        <v>2015</v>
      </c>
      <c r="B27" s="55">
        <v>42393</v>
      </c>
      <c r="C27" s="38">
        <v>31.6</v>
      </c>
      <c r="D27" s="6">
        <v>1510</v>
      </c>
      <c r="E27" s="38">
        <v>20.53</v>
      </c>
      <c r="F27" s="6">
        <v>615</v>
      </c>
      <c r="G27" s="6">
        <v>24.82</v>
      </c>
      <c r="H27" s="38">
        <v>87.9</v>
      </c>
      <c r="I27" s="6">
        <v>618</v>
      </c>
      <c r="J27" s="38">
        <v>44.42</v>
      </c>
      <c r="K27" s="6">
        <v>1511</v>
      </c>
      <c r="L27" s="38">
        <v>72.5</v>
      </c>
      <c r="M27" s="6">
        <v>0</v>
      </c>
      <c r="N27" s="36">
        <v>1.937</v>
      </c>
      <c r="O27" s="36">
        <f>5.6*3.6</f>
        <v>20.16</v>
      </c>
      <c r="P27" s="6">
        <v>1535</v>
      </c>
      <c r="Q27" s="37">
        <v>334.7</v>
      </c>
      <c r="R27" s="38">
        <v>14.77</v>
      </c>
      <c r="S27" s="37">
        <v>1090</v>
      </c>
      <c r="T27" s="6">
        <v>1349</v>
      </c>
      <c r="U27" s="38">
        <v>35.95</v>
      </c>
      <c r="V27" s="6">
        <v>1356</v>
      </c>
      <c r="W27" s="38">
        <v>-13.41</v>
      </c>
      <c r="X27" s="6">
        <v>721</v>
      </c>
      <c r="Y27" s="36">
        <v>3.206</v>
      </c>
    </row>
    <row r="28" spans="1:25" ht="12.75">
      <c r="A28" s="6">
        <v>2015</v>
      </c>
      <c r="B28" s="55">
        <v>42394</v>
      </c>
      <c r="C28" s="38">
        <v>32.53</v>
      </c>
      <c r="D28" s="6">
        <v>1522</v>
      </c>
      <c r="E28" s="38">
        <v>19.53</v>
      </c>
      <c r="F28" s="6">
        <v>614</v>
      </c>
      <c r="G28" s="6">
        <v>25.56</v>
      </c>
      <c r="H28" s="38">
        <v>94.2</v>
      </c>
      <c r="I28" s="6">
        <v>513</v>
      </c>
      <c r="J28" s="6">
        <v>37.79</v>
      </c>
      <c r="K28" s="6">
        <v>1654</v>
      </c>
      <c r="L28" s="38">
        <v>71.1</v>
      </c>
      <c r="M28" s="6">
        <v>0</v>
      </c>
      <c r="N28" s="6">
        <v>1.668</v>
      </c>
      <c r="O28" s="36">
        <f>5.675*3.6</f>
        <v>20.43</v>
      </c>
      <c r="P28" s="6">
        <v>2308</v>
      </c>
      <c r="Q28" s="37">
        <v>159.4</v>
      </c>
      <c r="R28" s="6">
        <v>17.72</v>
      </c>
      <c r="S28" s="37">
        <v>1085</v>
      </c>
      <c r="T28" s="39">
        <v>1322</v>
      </c>
      <c r="U28" s="38">
        <v>39.52</v>
      </c>
      <c r="V28" s="6">
        <v>1445</v>
      </c>
      <c r="W28" s="38">
        <v>-13.85</v>
      </c>
      <c r="X28" s="6">
        <v>642</v>
      </c>
      <c r="Y28" s="36">
        <v>3.77</v>
      </c>
    </row>
    <row r="29" spans="1:25" ht="12.75">
      <c r="A29" s="6">
        <v>2015</v>
      </c>
      <c r="B29" s="55">
        <v>42395</v>
      </c>
      <c r="C29" s="6">
        <v>33.52</v>
      </c>
      <c r="D29" s="6">
        <v>1556</v>
      </c>
      <c r="E29" s="38">
        <v>19.6</v>
      </c>
      <c r="F29" s="6">
        <v>644</v>
      </c>
      <c r="G29" s="6">
        <v>25.52</v>
      </c>
      <c r="H29" s="38">
        <v>95.4</v>
      </c>
      <c r="I29" s="6">
        <v>711</v>
      </c>
      <c r="J29" s="38">
        <v>40.84</v>
      </c>
      <c r="K29" s="6">
        <v>1527</v>
      </c>
      <c r="L29" s="38">
        <v>74.9</v>
      </c>
      <c r="M29" s="6">
        <v>0</v>
      </c>
      <c r="N29" s="6">
        <v>1.357</v>
      </c>
      <c r="O29" s="36">
        <f>10.17*3.6</f>
        <v>36.612</v>
      </c>
      <c r="P29" s="6">
        <v>1712</v>
      </c>
      <c r="Q29" s="6">
        <v>262.8</v>
      </c>
      <c r="R29" s="6">
        <v>14.93</v>
      </c>
      <c r="S29" s="37">
        <v>1104</v>
      </c>
      <c r="T29" s="6">
        <v>1402</v>
      </c>
      <c r="U29" s="38">
        <v>39.55</v>
      </c>
      <c r="V29" s="6">
        <v>1447</v>
      </c>
      <c r="W29" s="38">
        <v>-13.16</v>
      </c>
      <c r="X29" s="6">
        <v>449</v>
      </c>
      <c r="Y29" s="36">
        <v>3.241</v>
      </c>
    </row>
    <row r="30" spans="1:25" ht="12.75">
      <c r="A30" s="6">
        <v>2015</v>
      </c>
      <c r="B30" s="55">
        <v>42396</v>
      </c>
      <c r="C30" s="38">
        <v>31.47</v>
      </c>
      <c r="D30" s="6">
        <v>1341</v>
      </c>
      <c r="E30" s="6">
        <v>19.98</v>
      </c>
      <c r="F30" s="6">
        <v>1600</v>
      </c>
      <c r="G30" s="6">
        <v>23.31</v>
      </c>
      <c r="H30" s="38">
        <v>95.6</v>
      </c>
      <c r="I30" s="6">
        <v>1653</v>
      </c>
      <c r="J30" s="38">
        <v>53.96</v>
      </c>
      <c r="K30" s="6">
        <v>1342</v>
      </c>
      <c r="L30" s="38">
        <v>87.6</v>
      </c>
      <c r="M30" s="37">
        <v>31.5</v>
      </c>
      <c r="N30" s="36">
        <v>1.031</v>
      </c>
      <c r="O30" s="36">
        <f>7.92*3.6</f>
        <v>28.512</v>
      </c>
      <c r="P30" s="6">
        <v>1402</v>
      </c>
      <c r="Q30" s="37">
        <v>347.9</v>
      </c>
      <c r="R30" s="6">
        <v>7.29</v>
      </c>
      <c r="S30" s="37">
        <v>1102</v>
      </c>
      <c r="T30" s="6">
        <v>1337</v>
      </c>
      <c r="U30" s="6">
        <v>29.28</v>
      </c>
      <c r="V30" s="6">
        <v>1258</v>
      </c>
      <c r="W30" s="38">
        <v>-90.7</v>
      </c>
      <c r="X30" s="6">
        <v>1423</v>
      </c>
      <c r="Y30" s="36">
        <v>1.518</v>
      </c>
    </row>
    <row r="31" spans="1:25" ht="12.75">
      <c r="A31" s="6">
        <v>2015</v>
      </c>
      <c r="B31" s="55">
        <v>42397</v>
      </c>
      <c r="C31" s="38">
        <v>30.93</v>
      </c>
      <c r="D31" s="6">
        <v>1819</v>
      </c>
      <c r="E31" s="6">
        <v>20.45</v>
      </c>
      <c r="F31" s="6">
        <v>712</v>
      </c>
      <c r="G31" s="6">
        <v>23.56</v>
      </c>
      <c r="H31" s="38">
        <v>96.2</v>
      </c>
      <c r="I31" s="6">
        <v>714</v>
      </c>
      <c r="J31" s="38">
        <v>52.77</v>
      </c>
      <c r="K31" s="6">
        <v>1810</v>
      </c>
      <c r="L31" s="38">
        <v>85.1</v>
      </c>
      <c r="M31" s="6">
        <v>9.1</v>
      </c>
      <c r="N31" s="36">
        <v>0.98</v>
      </c>
      <c r="O31" s="46">
        <f>8*3.6</f>
        <v>28.8</v>
      </c>
      <c r="P31" s="6">
        <v>1907</v>
      </c>
      <c r="Q31" s="37">
        <v>63.35</v>
      </c>
      <c r="R31" s="38">
        <v>12.9</v>
      </c>
      <c r="S31" s="37">
        <v>957</v>
      </c>
      <c r="T31" s="6">
        <v>1605</v>
      </c>
      <c r="U31" s="38">
        <v>26.08</v>
      </c>
      <c r="V31" s="6">
        <v>1659</v>
      </c>
      <c r="W31" s="38">
        <v>-17.64</v>
      </c>
      <c r="X31" s="6">
        <v>2012</v>
      </c>
      <c r="Y31" s="36">
        <v>2.33</v>
      </c>
    </row>
    <row r="32" spans="1:25" ht="12.75">
      <c r="A32" s="6">
        <v>2015</v>
      </c>
      <c r="B32" s="55">
        <v>42398</v>
      </c>
      <c r="C32" s="6">
        <v>29.83</v>
      </c>
      <c r="D32" s="6">
        <v>1432</v>
      </c>
      <c r="E32" s="6">
        <v>19.92</v>
      </c>
      <c r="F32" s="6">
        <v>2158</v>
      </c>
      <c r="G32" s="6">
        <v>23.67</v>
      </c>
      <c r="H32" s="38">
        <v>96</v>
      </c>
      <c r="I32" s="6">
        <v>2318</v>
      </c>
      <c r="J32" s="38">
        <v>56.23</v>
      </c>
      <c r="K32" s="6">
        <v>1432</v>
      </c>
      <c r="L32" s="38">
        <v>85.1</v>
      </c>
      <c r="M32" s="37">
        <v>28.3</v>
      </c>
      <c r="N32" s="36">
        <v>1.688</v>
      </c>
      <c r="O32" s="46">
        <f>7.17*3.6</f>
        <v>25.812</v>
      </c>
      <c r="P32" s="6">
        <v>1417</v>
      </c>
      <c r="Q32" s="37">
        <v>8.38</v>
      </c>
      <c r="R32" s="38">
        <v>10.31</v>
      </c>
      <c r="S32" s="37">
        <v>1116</v>
      </c>
      <c r="T32" s="6">
        <v>1359</v>
      </c>
      <c r="U32" s="38">
        <v>28.34</v>
      </c>
      <c r="V32" s="6">
        <v>1448</v>
      </c>
      <c r="W32" s="38">
        <v>-91.4</v>
      </c>
      <c r="X32" s="6">
        <v>2204</v>
      </c>
      <c r="Y32" s="36">
        <v>2.167</v>
      </c>
    </row>
    <row r="33" spans="1:25" ht="12.75">
      <c r="A33" s="6">
        <v>2015</v>
      </c>
      <c r="B33" s="55">
        <v>42399</v>
      </c>
      <c r="C33" s="6">
        <v>31.41</v>
      </c>
      <c r="D33" s="6">
        <v>1544</v>
      </c>
      <c r="E33" s="38">
        <v>19.8</v>
      </c>
      <c r="F33" s="6">
        <v>324</v>
      </c>
      <c r="G33" s="38">
        <v>24.85</v>
      </c>
      <c r="H33" s="38">
        <v>96.2</v>
      </c>
      <c r="I33" s="6">
        <v>308</v>
      </c>
      <c r="J33" s="38">
        <v>45.88</v>
      </c>
      <c r="K33" s="6">
        <v>1537</v>
      </c>
      <c r="L33" s="38">
        <v>77</v>
      </c>
      <c r="M33" s="6">
        <v>2.7</v>
      </c>
      <c r="N33" s="36">
        <v>1.256</v>
      </c>
      <c r="O33" s="48">
        <f>7.02*3.6</f>
        <v>25.272</v>
      </c>
      <c r="P33" s="6">
        <v>1330</v>
      </c>
      <c r="Q33" s="6">
        <v>306.7</v>
      </c>
      <c r="R33" s="38">
        <v>15.25</v>
      </c>
      <c r="S33" s="37">
        <v>1116</v>
      </c>
      <c r="T33" s="6">
        <v>1337</v>
      </c>
      <c r="U33" s="38">
        <v>38.03</v>
      </c>
      <c r="V33" s="6">
        <v>1440</v>
      </c>
      <c r="W33" s="38">
        <v>-23.09</v>
      </c>
      <c r="X33" s="6">
        <v>0</v>
      </c>
      <c r="Y33" s="36">
        <v>3.061</v>
      </c>
    </row>
    <row r="34" spans="1:25" ht="12.75">
      <c r="A34" s="6">
        <v>2015</v>
      </c>
      <c r="B34" s="55">
        <v>42400</v>
      </c>
      <c r="C34" s="6">
        <v>33.19</v>
      </c>
      <c r="D34" s="6">
        <v>1648</v>
      </c>
      <c r="E34" s="38">
        <v>18.87</v>
      </c>
      <c r="F34" s="6">
        <v>659</v>
      </c>
      <c r="G34" s="6">
        <v>26.32</v>
      </c>
      <c r="H34" s="38">
        <v>92.7</v>
      </c>
      <c r="I34" s="6">
        <v>237</v>
      </c>
      <c r="J34" s="6">
        <v>30.83</v>
      </c>
      <c r="K34" s="6">
        <v>1616</v>
      </c>
      <c r="L34" s="38">
        <v>61.67</v>
      </c>
      <c r="M34" s="6">
        <v>0</v>
      </c>
      <c r="N34" s="36">
        <v>1.28</v>
      </c>
      <c r="O34" s="48">
        <f>7.32*3.6</f>
        <v>26.352</v>
      </c>
      <c r="P34" s="6">
        <v>1109</v>
      </c>
      <c r="Q34" s="37">
        <v>6.12</v>
      </c>
      <c r="R34" s="38">
        <v>18.88</v>
      </c>
      <c r="S34" s="37">
        <v>899</v>
      </c>
      <c r="T34" s="6">
        <v>1348</v>
      </c>
      <c r="U34" s="38">
        <v>38.83</v>
      </c>
      <c r="V34" s="6">
        <v>1508</v>
      </c>
      <c r="W34" s="6">
        <v>-17.01</v>
      </c>
      <c r="X34" s="6">
        <v>717</v>
      </c>
      <c r="Y34" s="36">
        <v>4.23</v>
      </c>
    </row>
    <row r="35" spans="3:25" ht="12.75">
      <c r="C35" s="41">
        <f>AVERAGE(C4:C34)</f>
        <v>29.620322580645162</v>
      </c>
      <c r="D35" s="34"/>
      <c r="E35" s="41">
        <f>AVERAGE(E4:E34)</f>
        <v>20.114193548387096</v>
      </c>
      <c r="F35" s="34"/>
      <c r="G35" s="41">
        <f>AVERAGE(G4:G34)</f>
        <v>23.885483870967736</v>
      </c>
      <c r="H35" s="41">
        <f>AVERAGE(H4:H34)</f>
        <v>93.2548387096774</v>
      </c>
      <c r="I35" s="34"/>
      <c r="J35" s="41">
        <f>AVERAGE(J4:J34)</f>
        <v>56.03451612903226</v>
      </c>
      <c r="K35" s="34"/>
      <c r="L35" s="41">
        <f>AVERAGE(L4:L34)</f>
        <v>80.5832258064516</v>
      </c>
      <c r="M35" s="42">
        <f>SUM(M4:M34)</f>
        <v>428.80000000000007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2">
        <f>SUM(Y4:Y34)</f>
        <v>81.473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4" r:id="rId1"/>
  <headerFooter alignWithMargins="0">
    <oddHeader>&amp;C&amp;"Arial,Negrito"POSTO METEOROLÓGICO - ESTAÇÃO EXPERIMENTAL DE CITRICULTURA DE BEBEDOURO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B2">
      <selection activeCell="S33" sqref="S3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8.421875" style="0" customWidth="1"/>
    <col min="16" max="17" width="7.7109375" style="0" customWidth="1"/>
    <col min="22" max="22" width="7.7109375" style="0" customWidth="1"/>
    <col min="24" max="24" width="7.7109375" style="0" customWidth="1"/>
    <col min="25" max="25" width="7.57421875" style="0" customWidth="1"/>
  </cols>
  <sheetData>
    <row r="1" spans="1:3" ht="12.75">
      <c r="A1" s="67">
        <v>42401</v>
      </c>
      <c r="B1" s="67"/>
      <c r="C1" s="8">
        <v>1</v>
      </c>
    </row>
    <row r="2" spans="1:25" ht="42.75" customHeight="1">
      <c r="A2" s="68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52" t="s">
        <v>24</v>
      </c>
      <c r="P2" s="9" t="s">
        <v>15</v>
      </c>
      <c r="Q2" s="9" t="s">
        <v>35</v>
      </c>
      <c r="R2" s="10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6" ht="12.75">
      <c r="A4" s="6">
        <v>2016</v>
      </c>
      <c r="B4" s="55">
        <v>42401</v>
      </c>
      <c r="C4" s="38">
        <v>33.32</v>
      </c>
      <c r="D4" s="6">
        <v>1648</v>
      </c>
      <c r="E4" s="6">
        <v>20.46</v>
      </c>
      <c r="F4" s="6">
        <v>700</v>
      </c>
      <c r="G4" s="6">
        <v>26.97</v>
      </c>
      <c r="H4" s="56">
        <v>85</v>
      </c>
      <c r="I4" s="6">
        <v>515</v>
      </c>
      <c r="J4" s="38">
        <v>27.58</v>
      </c>
      <c r="K4" s="6">
        <v>1649</v>
      </c>
      <c r="L4" s="38">
        <v>56.59</v>
      </c>
      <c r="M4" s="6">
        <v>0</v>
      </c>
      <c r="N4" s="6">
        <v>0.762</v>
      </c>
      <c r="O4" s="48">
        <f>5.225*3.6</f>
        <v>18.81</v>
      </c>
      <c r="P4" s="6">
        <v>1225</v>
      </c>
      <c r="Q4" s="45">
        <v>319.5</v>
      </c>
      <c r="R4" s="6">
        <v>17.85</v>
      </c>
      <c r="S4" s="37">
        <v>935</v>
      </c>
      <c r="T4" s="6">
        <v>1343</v>
      </c>
      <c r="U4" s="38">
        <v>40.35</v>
      </c>
      <c r="V4" s="6">
        <v>1351</v>
      </c>
      <c r="W4" s="6">
        <v>-15.84</v>
      </c>
      <c r="X4" s="6">
        <v>713</v>
      </c>
      <c r="Y4" s="36">
        <v>3.812</v>
      </c>
      <c r="Z4" s="32"/>
    </row>
    <row r="5" spans="1:25" ht="12.75">
      <c r="A5" s="6">
        <v>2016</v>
      </c>
      <c r="B5" s="55">
        <v>42402</v>
      </c>
      <c r="C5" s="6">
        <v>35.04</v>
      </c>
      <c r="D5" s="6">
        <v>1637</v>
      </c>
      <c r="E5" s="6">
        <v>19.53</v>
      </c>
      <c r="F5" s="6">
        <v>645</v>
      </c>
      <c r="G5" s="6">
        <v>27.49</v>
      </c>
      <c r="H5" s="56">
        <v>87.6</v>
      </c>
      <c r="I5" s="6">
        <v>648</v>
      </c>
      <c r="J5" s="6">
        <v>27.84</v>
      </c>
      <c r="K5" s="6">
        <v>1639</v>
      </c>
      <c r="L5" s="38">
        <v>55.32</v>
      </c>
      <c r="M5" s="6">
        <v>0</v>
      </c>
      <c r="N5" s="6">
        <v>0.501</v>
      </c>
      <c r="O5" s="48">
        <v>15.3</v>
      </c>
      <c r="P5" s="6">
        <v>1246</v>
      </c>
      <c r="Q5" s="45">
        <v>30.78</v>
      </c>
      <c r="R5" s="6">
        <v>18.41</v>
      </c>
      <c r="S5" s="37">
        <v>910</v>
      </c>
      <c r="T5" s="6">
        <v>1356</v>
      </c>
      <c r="U5" s="38">
        <v>39.06</v>
      </c>
      <c r="V5" s="6">
        <v>1407</v>
      </c>
      <c r="W5" s="38">
        <v>-16.7</v>
      </c>
      <c r="X5" s="6">
        <v>702</v>
      </c>
      <c r="Y5" s="36">
        <v>3.789</v>
      </c>
    </row>
    <row r="6" spans="1:25" ht="12.75">
      <c r="A6" s="6">
        <v>2016</v>
      </c>
      <c r="B6" s="55">
        <v>42403</v>
      </c>
      <c r="C6" s="38">
        <v>33.98</v>
      </c>
      <c r="D6" s="6">
        <v>1722</v>
      </c>
      <c r="E6" s="6">
        <v>20.92</v>
      </c>
      <c r="F6" s="6">
        <v>717</v>
      </c>
      <c r="G6" s="6">
        <v>27.1</v>
      </c>
      <c r="H6" s="56">
        <v>89.5</v>
      </c>
      <c r="I6" s="6">
        <v>721</v>
      </c>
      <c r="J6" s="38">
        <v>29.23</v>
      </c>
      <c r="K6" s="6">
        <v>1745</v>
      </c>
      <c r="L6" s="38">
        <v>62.14</v>
      </c>
      <c r="M6" s="6">
        <v>0</v>
      </c>
      <c r="N6" s="6">
        <v>1.164</v>
      </c>
      <c r="O6" s="47">
        <v>25.272</v>
      </c>
      <c r="P6" s="39">
        <v>1830</v>
      </c>
      <c r="Q6" s="47">
        <v>42.92</v>
      </c>
      <c r="R6" s="38">
        <v>17.44</v>
      </c>
      <c r="S6" s="37">
        <v>951</v>
      </c>
      <c r="T6" s="6">
        <v>1438</v>
      </c>
      <c r="U6" s="38">
        <v>38.08</v>
      </c>
      <c r="V6" s="6">
        <v>1357</v>
      </c>
      <c r="W6" s="6">
        <v>-13.99</v>
      </c>
      <c r="X6" s="6">
        <v>711</v>
      </c>
      <c r="Y6" s="36">
        <v>3.812</v>
      </c>
    </row>
    <row r="7" spans="1:25" ht="12.75">
      <c r="A7" s="6">
        <v>2016</v>
      </c>
      <c r="B7" s="55">
        <v>42404</v>
      </c>
      <c r="C7" s="6">
        <v>33.05</v>
      </c>
      <c r="D7" s="6">
        <v>1740</v>
      </c>
      <c r="E7" s="38">
        <v>21.38</v>
      </c>
      <c r="F7" s="39">
        <v>656</v>
      </c>
      <c r="G7" s="6">
        <v>26.01</v>
      </c>
      <c r="H7" s="56">
        <v>90.4</v>
      </c>
      <c r="I7" s="6">
        <v>552</v>
      </c>
      <c r="J7" s="38">
        <v>36.79</v>
      </c>
      <c r="K7" s="6">
        <v>1738</v>
      </c>
      <c r="L7" s="38">
        <v>69.99</v>
      </c>
      <c r="M7" s="6">
        <v>0.2</v>
      </c>
      <c r="N7" s="36">
        <v>1.191</v>
      </c>
      <c r="O7" s="46">
        <v>21.51</v>
      </c>
      <c r="P7" s="6">
        <v>1048</v>
      </c>
      <c r="Q7" s="45">
        <v>98.7</v>
      </c>
      <c r="R7" s="6">
        <v>15.01</v>
      </c>
      <c r="S7" s="37">
        <v>708</v>
      </c>
      <c r="T7" s="6">
        <v>1555</v>
      </c>
      <c r="U7" s="38">
        <v>26.29</v>
      </c>
      <c r="V7" s="6">
        <v>1616</v>
      </c>
      <c r="W7" s="6">
        <v>-12.67</v>
      </c>
      <c r="X7" s="6">
        <v>743</v>
      </c>
      <c r="Y7" s="36">
        <v>2.872</v>
      </c>
    </row>
    <row r="8" spans="1:25" ht="12.75">
      <c r="A8" s="6">
        <v>2016</v>
      </c>
      <c r="B8" s="55">
        <v>42405</v>
      </c>
      <c r="C8" s="6">
        <v>33.72</v>
      </c>
      <c r="D8" s="6">
        <v>1709</v>
      </c>
      <c r="E8" s="6">
        <v>20.72</v>
      </c>
      <c r="F8" s="6">
        <v>624</v>
      </c>
      <c r="G8" s="6">
        <v>26.34</v>
      </c>
      <c r="H8" s="56">
        <v>92.2</v>
      </c>
      <c r="I8" s="6">
        <v>628</v>
      </c>
      <c r="J8" s="49">
        <v>34.47</v>
      </c>
      <c r="K8" s="6">
        <v>1614</v>
      </c>
      <c r="L8" s="38">
        <v>68.35</v>
      </c>
      <c r="M8" s="6">
        <v>0.4</v>
      </c>
      <c r="N8" s="36">
        <v>1.242</v>
      </c>
      <c r="O8" s="46">
        <v>30.42</v>
      </c>
      <c r="P8" s="6">
        <v>2026</v>
      </c>
      <c r="Q8" s="45">
        <v>164.5</v>
      </c>
      <c r="R8" s="6">
        <v>17.53</v>
      </c>
      <c r="S8" s="37">
        <v>936</v>
      </c>
      <c r="T8" s="6">
        <v>1400</v>
      </c>
      <c r="U8" s="6">
        <v>40.34</v>
      </c>
      <c r="V8" s="6">
        <v>1440</v>
      </c>
      <c r="W8" s="6">
        <v>-13.48</v>
      </c>
      <c r="X8" s="6">
        <v>2358</v>
      </c>
      <c r="Y8" s="36">
        <v>3.577</v>
      </c>
    </row>
    <row r="9" spans="1:25" ht="12.75">
      <c r="A9" s="6">
        <v>2016</v>
      </c>
      <c r="B9" s="55">
        <v>42406</v>
      </c>
      <c r="C9" s="38">
        <v>30.81</v>
      </c>
      <c r="D9" s="6">
        <v>1621</v>
      </c>
      <c r="E9" s="6">
        <v>20.38</v>
      </c>
      <c r="F9" s="6">
        <v>449</v>
      </c>
      <c r="G9" s="6">
        <v>24.52</v>
      </c>
      <c r="H9" s="56">
        <v>96.8</v>
      </c>
      <c r="I9" s="6">
        <v>751</v>
      </c>
      <c r="J9" s="38">
        <v>48.73</v>
      </c>
      <c r="K9" s="6">
        <v>1613</v>
      </c>
      <c r="L9" s="38">
        <v>79.7</v>
      </c>
      <c r="M9" s="6">
        <v>4.7</v>
      </c>
      <c r="N9" s="40">
        <v>1.141</v>
      </c>
      <c r="O9" s="48">
        <v>18.27</v>
      </c>
      <c r="P9" s="6">
        <v>15</v>
      </c>
      <c r="Q9" s="45">
        <v>120</v>
      </c>
      <c r="R9" s="38">
        <v>13.14</v>
      </c>
      <c r="S9" s="37">
        <v>810</v>
      </c>
      <c r="T9" s="6">
        <v>1211</v>
      </c>
      <c r="U9" s="38">
        <v>21.76</v>
      </c>
      <c r="V9" s="6">
        <v>1347</v>
      </c>
      <c r="W9" s="6">
        <v>-16.69</v>
      </c>
      <c r="X9" s="6">
        <v>355</v>
      </c>
      <c r="Y9" s="36">
        <v>2.489</v>
      </c>
    </row>
    <row r="10" spans="1:25" ht="12.75">
      <c r="A10" s="6">
        <v>2016</v>
      </c>
      <c r="B10" s="55">
        <v>42407</v>
      </c>
      <c r="C10" s="38">
        <v>33.26</v>
      </c>
      <c r="D10" s="6">
        <v>1435</v>
      </c>
      <c r="E10" s="6">
        <v>19.72</v>
      </c>
      <c r="F10" s="6">
        <v>2102</v>
      </c>
      <c r="G10" s="6">
        <v>23.66</v>
      </c>
      <c r="H10" s="56">
        <v>96.2</v>
      </c>
      <c r="I10" s="6">
        <v>2306</v>
      </c>
      <c r="J10" s="6">
        <v>42.49</v>
      </c>
      <c r="K10" s="6">
        <v>1433</v>
      </c>
      <c r="L10" s="38">
        <v>83.7</v>
      </c>
      <c r="M10" s="6">
        <v>40.5</v>
      </c>
      <c r="N10" s="36">
        <v>1.094</v>
      </c>
      <c r="O10" s="46">
        <v>29.88</v>
      </c>
      <c r="P10" s="6">
        <v>1522</v>
      </c>
      <c r="Q10" s="37">
        <v>174</v>
      </c>
      <c r="R10" s="6">
        <v>13.22</v>
      </c>
      <c r="S10" s="37">
        <v>1044</v>
      </c>
      <c r="T10" s="6">
        <v>1430</v>
      </c>
      <c r="U10" s="38">
        <v>42.41</v>
      </c>
      <c r="V10" s="6">
        <v>1440</v>
      </c>
      <c r="W10" s="6">
        <v>-119.3</v>
      </c>
      <c r="X10" s="6">
        <v>1819</v>
      </c>
      <c r="Y10" s="36">
        <v>2.698</v>
      </c>
    </row>
    <row r="11" spans="1:25" ht="12.75">
      <c r="A11" s="6">
        <v>2016</v>
      </c>
      <c r="B11" s="55">
        <v>42408</v>
      </c>
      <c r="C11" s="6">
        <v>29.62</v>
      </c>
      <c r="D11" s="6">
        <v>1616</v>
      </c>
      <c r="E11" s="6">
        <v>19.27</v>
      </c>
      <c r="F11" s="6">
        <v>656</v>
      </c>
      <c r="G11" s="6">
        <v>23.48</v>
      </c>
      <c r="H11" s="56">
        <v>96.6</v>
      </c>
      <c r="I11" s="6">
        <v>310</v>
      </c>
      <c r="J11" s="38">
        <v>56.62</v>
      </c>
      <c r="K11" s="6">
        <v>1634</v>
      </c>
      <c r="L11" s="38">
        <v>81.3</v>
      </c>
      <c r="M11" s="37">
        <v>0.1</v>
      </c>
      <c r="N11" s="6">
        <v>1.61</v>
      </c>
      <c r="O11" s="46">
        <v>22.05</v>
      </c>
      <c r="P11" s="6">
        <v>14525</v>
      </c>
      <c r="Q11" s="37">
        <v>23.63</v>
      </c>
      <c r="R11" s="6">
        <v>13.02</v>
      </c>
      <c r="S11" s="37">
        <v>1027</v>
      </c>
      <c r="T11" s="6">
        <v>1428</v>
      </c>
      <c r="U11" s="38">
        <v>24.5</v>
      </c>
      <c r="V11" s="6">
        <v>1538</v>
      </c>
      <c r="W11" s="6">
        <v>-15.78</v>
      </c>
      <c r="X11" s="6">
        <v>724</v>
      </c>
      <c r="Y11" s="36">
        <v>2.554</v>
      </c>
    </row>
    <row r="12" spans="1:25" ht="12.75">
      <c r="A12" s="6">
        <v>2016</v>
      </c>
      <c r="B12" s="55">
        <v>42409</v>
      </c>
      <c r="C12" s="38">
        <v>32.33</v>
      </c>
      <c r="D12" s="6">
        <v>1516</v>
      </c>
      <c r="E12" s="6">
        <v>20.45</v>
      </c>
      <c r="F12" s="6">
        <v>712</v>
      </c>
      <c r="G12" s="38">
        <v>25.86</v>
      </c>
      <c r="H12" s="56">
        <v>95.6</v>
      </c>
      <c r="I12" s="6">
        <v>741</v>
      </c>
      <c r="J12" s="6">
        <v>36.4</v>
      </c>
      <c r="K12" s="6">
        <v>1459</v>
      </c>
      <c r="L12" s="6">
        <v>71.6</v>
      </c>
      <c r="M12" s="6">
        <v>0</v>
      </c>
      <c r="N12" s="46">
        <v>0.799</v>
      </c>
      <c r="O12" s="6">
        <v>16.92</v>
      </c>
      <c r="P12" s="37">
        <v>1328</v>
      </c>
      <c r="Q12" s="6">
        <v>290.6</v>
      </c>
      <c r="R12" s="38">
        <v>16.19</v>
      </c>
      <c r="S12" s="6">
        <v>968</v>
      </c>
      <c r="T12" s="39">
        <v>1330</v>
      </c>
      <c r="U12" s="6">
        <v>41.09</v>
      </c>
      <c r="V12" s="6">
        <v>1409</v>
      </c>
      <c r="W12" s="6">
        <v>-12.07</v>
      </c>
      <c r="X12" s="6">
        <v>724</v>
      </c>
      <c r="Y12" s="36">
        <v>3.447</v>
      </c>
    </row>
    <row r="13" spans="1:25" ht="12.75">
      <c r="A13" s="6">
        <v>2016</v>
      </c>
      <c r="B13" s="55">
        <v>42410</v>
      </c>
      <c r="C13" s="6">
        <v>33.26</v>
      </c>
      <c r="D13" s="6">
        <v>1642</v>
      </c>
      <c r="E13" s="6">
        <v>20.32</v>
      </c>
      <c r="F13" s="6">
        <v>605</v>
      </c>
      <c r="G13" s="38">
        <v>26.75</v>
      </c>
      <c r="H13" s="38">
        <v>95.9</v>
      </c>
      <c r="I13" s="6">
        <v>713</v>
      </c>
      <c r="J13" s="6">
        <v>38.71</v>
      </c>
      <c r="K13" s="6">
        <v>1756</v>
      </c>
      <c r="L13" s="38">
        <v>70.8</v>
      </c>
      <c r="M13" s="39">
        <v>0</v>
      </c>
      <c r="N13" s="36">
        <v>0.759</v>
      </c>
      <c r="O13" s="46">
        <v>17.73</v>
      </c>
      <c r="P13" s="6">
        <v>1623</v>
      </c>
      <c r="Q13" s="37">
        <v>278.8</v>
      </c>
      <c r="R13" s="6">
        <v>14.83</v>
      </c>
      <c r="S13" s="37">
        <v>1065</v>
      </c>
      <c r="T13" s="6">
        <v>1400</v>
      </c>
      <c r="U13" s="38">
        <v>37</v>
      </c>
      <c r="V13" s="6">
        <v>1257</v>
      </c>
      <c r="W13" s="38">
        <v>-14.86</v>
      </c>
      <c r="X13" s="6">
        <v>646</v>
      </c>
      <c r="Y13" s="36">
        <v>3.131</v>
      </c>
    </row>
    <row r="14" spans="1:26" ht="12.75">
      <c r="A14" s="6">
        <v>2016</v>
      </c>
      <c r="B14" s="55">
        <v>42411</v>
      </c>
      <c r="C14" s="6">
        <v>33.59</v>
      </c>
      <c r="D14" s="6">
        <v>1456</v>
      </c>
      <c r="E14" s="6">
        <v>19.93</v>
      </c>
      <c r="F14" s="6">
        <v>2316</v>
      </c>
      <c r="G14" s="38">
        <v>25.25</v>
      </c>
      <c r="H14" s="56">
        <v>95.8</v>
      </c>
      <c r="I14" s="6">
        <v>2103</v>
      </c>
      <c r="J14" s="6">
        <v>41.04</v>
      </c>
      <c r="K14" s="6">
        <v>1458</v>
      </c>
      <c r="L14" s="38">
        <v>77.6</v>
      </c>
      <c r="M14" s="6">
        <v>54.8</v>
      </c>
      <c r="N14" s="6">
        <v>1.875</v>
      </c>
      <c r="O14" s="48">
        <v>47.16</v>
      </c>
      <c r="P14" s="6">
        <v>1708</v>
      </c>
      <c r="Q14" s="45">
        <v>253.8</v>
      </c>
      <c r="R14" s="6">
        <v>12.55</v>
      </c>
      <c r="S14" s="37">
        <v>1044</v>
      </c>
      <c r="T14" s="6">
        <v>1403</v>
      </c>
      <c r="U14" s="38">
        <v>40.19</v>
      </c>
      <c r="V14" s="6">
        <v>1326</v>
      </c>
      <c r="W14" s="38">
        <v>-159.1</v>
      </c>
      <c r="X14" s="6">
        <v>1810</v>
      </c>
      <c r="Y14" s="36">
        <v>2.805</v>
      </c>
      <c r="Z14" s="13"/>
    </row>
    <row r="15" spans="1:25" ht="12.75">
      <c r="A15" s="6">
        <v>2016</v>
      </c>
      <c r="B15" s="55">
        <v>42412</v>
      </c>
      <c r="C15" s="6">
        <v>30.54</v>
      </c>
      <c r="D15" s="6">
        <v>1901</v>
      </c>
      <c r="E15" s="6">
        <v>19.66</v>
      </c>
      <c r="F15" s="6">
        <v>339</v>
      </c>
      <c r="G15" s="6">
        <v>24.58</v>
      </c>
      <c r="H15" s="56">
        <v>95.5</v>
      </c>
      <c r="I15" s="6">
        <v>344</v>
      </c>
      <c r="J15" s="49">
        <v>52.04</v>
      </c>
      <c r="K15" s="6">
        <v>1651</v>
      </c>
      <c r="L15" s="38">
        <v>77.3</v>
      </c>
      <c r="M15" s="6">
        <v>0.1</v>
      </c>
      <c r="N15" s="36">
        <v>0.94</v>
      </c>
      <c r="O15" s="6">
        <v>16.92</v>
      </c>
      <c r="P15" s="45">
        <v>14</v>
      </c>
      <c r="Q15" s="6">
        <v>241.2</v>
      </c>
      <c r="R15" s="38">
        <v>14.7</v>
      </c>
      <c r="S15" s="6">
        <v>1156</v>
      </c>
      <c r="T15" s="6">
        <v>1355</v>
      </c>
      <c r="U15" s="6">
        <v>33.97</v>
      </c>
      <c r="V15" s="6">
        <v>1525</v>
      </c>
      <c r="W15" s="6">
        <v>-20.14</v>
      </c>
      <c r="X15" s="6">
        <v>0</v>
      </c>
      <c r="Y15" s="36">
        <v>2.765</v>
      </c>
    </row>
    <row r="16" spans="1:25" ht="12.75">
      <c r="A16" s="6">
        <v>2016</v>
      </c>
      <c r="B16" s="55">
        <v>42413</v>
      </c>
      <c r="C16" s="38">
        <v>33.65</v>
      </c>
      <c r="D16" s="6">
        <v>1653</v>
      </c>
      <c r="E16" s="6">
        <v>20.26</v>
      </c>
      <c r="F16" s="6">
        <v>713</v>
      </c>
      <c r="G16" s="6">
        <v>26.18</v>
      </c>
      <c r="H16" s="56">
        <v>90.8</v>
      </c>
      <c r="I16" s="6">
        <v>735</v>
      </c>
      <c r="J16" s="38">
        <v>40.77</v>
      </c>
      <c r="K16" s="6">
        <v>1658</v>
      </c>
      <c r="L16" s="38">
        <v>72.1</v>
      </c>
      <c r="M16" s="6">
        <v>0</v>
      </c>
      <c r="N16" s="6">
        <v>0.992</v>
      </c>
      <c r="O16" s="47">
        <v>15.57</v>
      </c>
      <c r="P16" s="39">
        <v>1612</v>
      </c>
      <c r="Q16" s="47">
        <v>207.8</v>
      </c>
      <c r="R16" s="38">
        <v>16.71</v>
      </c>
      <c r="S16" s="37">
        <v>1002</v>
      </c>
      <c r="T16" s="6">
        <v>1217</v>
      </c>
      <c r="U16" s="38">
        <v>45.88</v>
      </c>
      <c r="V16" s="6">
        <v>1430</v>
      </c>
      <c r="W16" s="6">
        <v>-14.56</v>
      </c>
      <c r="X16" s="6">
        <v>717</v>
      </c>
      <c r="Y16" s="36">
        <v>3.3</v>
      </c>
    </row>
    <row r="17" spans="1:25" ht="12.75">
      <c r="A17" s="6">
        <v>2016</v>
      </c>
      <c r="B17" s="55">
        <v>42414</v>
      </c>
      <c r="C17" s="38">
        <v>34.78</v>
      </c>
      <c r="D17" s="6">
        <v>1746</v>
      </c>
      <c r="E17" s="38">
        <v>21.78</v>
      </c>
      <c r="F17" s="6">
        <v>554</v>
      </c>
      <c r="G17" s="38">
        <v>27.21</v>
      </c>
      <c r="H17" s="38">
        <v>92.8</v>
      </c>
      <c r="I17" s="6">
        <v>256</v>
      </c>
      <c r="J17" s="38">
        <v>38.05</v>
      </c>
      <c r="K17" s="6">
        <v>1743</v>
      </c>
      <c r="L17" s="38">
        <v>71</v>
      </c>
      <c r="M17" s="6">
        <v>0</v>
      </c>
      <c r="N17" s="40">
        <v>0.958</v>
      </c>
      <c r="O17" s="46">
        <v>19.35</v>
      </c>
      <c r="P17" s="6">
        <v>1407</v>
      </c>
      <c r="Q17" s="37">
        <v>346.2</v>
      </c>
      <c r="R17" s="6">
        <v>15.32</v>
      </c>
      <c r="S17" s="37">
        <v>1046</v>
      </c>
      <c r="T17" s="6">
        <v>1341</v>
      </c>
      <c r="U17" s="6">
        <v>38.74</v>
      </c>
      <c r="V17" s="6">
        <v>1401</v>
      </c>
      <c r="W17" s="6">
        <v>-14.34</v>
      </c>
      <c r="X17" s="6">
        <v>637</v>
      </c>
      <c r="Y17" s="6">
        <v>3.223</v>
      </c>
    </row>
    <row r="18" spans="1:25" ht="12.75">
      <c r="A18" s="6">
        <v>2016</v>
      </c>
      <c r="B18" s="55">
        <v>42415</v>
      </c>
      <c r="C18" s="6">
        <v>32.2</v>
      </c>
      <c r="D18" s="6">
        <v>1648</v>
      </c>
      <c r="E18" s="38">
        <v>21.45</v>
      </c>
      <c r="F18" s="6">
        <v>722</v>
      </c>
      <c r="G18" s="38">
        <v>26.66</v>
      </c>
      <c r="H18" s="38">
        <v>92.2</v>
      </c>
      <c r="I18" s="6">
        <v>728</v>
      </c>
      <c r="J18" s="6">
        <v>47.07</v>
      </c>
      <c r="K18" s="6">
        <v>1642</v>
      </c>
      <c r="L18" s="38">
        <v>71.9</v>
      </c>
      <c r="M18" s="47">
        <v>0</v>
      </c>
      <c r="N18" s="40">
        <v>1.333</v>
      </c>
      <c r="O18" s="46">
        <v>23.4</v>
      </c>
      <c r="P18" s="6">
        <v>1239</v>
      </c>
      <c r="Q18" s="37">
        <v>354.1</v>
      </c>
      <c r="R18" s="6">
        <v>14.59</v>
      </c>
      <c r="S18" s="6">
        <v>1085</v>
      </c>
      <c r="T18" s="6">
        <v>1343</v>
      </c>
      <c r="U18" s="6">
        <v>33.05</v>
      </c>
      <c r="V18" s="6">
        <v>1435</v>
      </c>
      <c r="W18" s="6">
        <v>-13.61</v>
      </c>
      <c r="X18" s="6">
        <v>720.3</v>
      </c>
      <c r="Y18" s="6">
        <v>3.144</v>
      </c>
    </row>
    <row r="19" spans="1:25" ht="12.75">
      <c r="A19" s="6">
        <v>2016</v>
      </c>
      <c r="B19" s="55">
        <v>42416</v>
      </c>
      <c r="C19" s="6">
        <v>29.29</v>
      </c>
      <c r="D19" s="6">
        <v>1425</v>
      </c>
      <c r="E19" s="6">
        <v>20.85</v>
      </c>
      <c r="F19" s="6">
        <v>726</v>
      </c>
      <c r="G19" s="38">
        <v>24.53</v>
      </c>
      <c r="H19" s="38">
        <v>93.6</v>
      </c>
      <c r="I19" s="6">
        <v>338</v>
      </c>
      <c r="J19" s="6">
        <v>52.78</v>
      </c>
      <c r="K19" s="6">
        <v>1428</v>
      </c>
      <c r="L19" s="38">
        <v>79.4</v>
      </c>
      <c r="M19" s="6">
        <v>0</v>
      </c>
      <c r="N19" s="40">
        <v>1.517</v>
      </c>
      <c r="O19" s="46">
        <v>33.12</v>
      </c>
      <c r="P19" s="6">
        <v>1441</v>
      </c>
      <c r="Q19" s="37">
        <v>237.3</v>
      </c>
      <c r="R19" s="38">
        <v>11.25</v>
      </c>
      <c r="S19" s="37">
        <v>1085</v>
      </c>
      <c r="T19" s="6">
        <v>1356</v>
      </c>
      <c r="U19" s="38">
        <v>25.64</v>
      </c>
      <c r="V19" s="6">
        <v>1441</v>
      </c>
      <c r="W19" s="6">
        <v>-14.36</v>
      </c>
      <c r="X19" s="6">
        <v>546</v>
      </c>
      <c r="Y19" s="6">
        <v>2.255</v>
      </c>
    </row>
    <row r="20" spans="1:25" ht="12.75">
      <c r="A20" s="6">
        <v>2016</v>
      </c>
      <c r="B20" s="55">
        <v>42417</v>
      </c>
      <c r="C20" s="38">
        <v>32.85</v>
      </c>
      <c r="D20" s="6">
        <v>1602</v>
      </c>
      <c r="E20" s="6">
        <v>21.45</v>
      </c>
      <c r="F20" s="6">
        <v>509</v>
      </c>
      <c r="G20" s="38">
        <v>24.79</v>
      </c>
      <c r="H20" s="38">
        <v>95</v>
      </c>
      <c r="I20" s="6">
        <v>2320</v>
      </c>
      <c r="J20" s="6">
        <v>36.66</v>
      </c>
      <c r="K20" s="6">
        <v>1516</v>
      </c>
      <c r="L20" s="38">
        <v>74.8</v>
      </c>
      <c r="M20" s="6">
        <v>7.5</v>
      </c>
      <c r="N20" s="40">
        <v>0.99</v>
      </c>
      <c r="O20" s="48">
        <v>18.27</v>
      </c>
      <c r="P20" s="6">
        <v>2030</v>
      </c>
      <c r="Q20" s="6">
        <v>178.5</v>
      </c>
      <c r="R20" s="6">
        <v>12.48</v>
      </c>
      <c r="S20" s="37">
        <v>1026</v>
      </c>
      <c r="T20" s="6">
        <v>1223</v>
      </c>
      <c r="U20" s="6">
        <v>27.73</v>
      </c>
      <c r="V20" s="6">
        <v>1411</v>
      </c>
      <c r="W20" s="6">
        <v>-15.72</v>
      </c>
      <c r="X20" s="6">
        <v>2103</v>
      </c>
      <c r="Y20" s="6">
        <v>2.855</v>
      </c>
    </row>
    <row r="21" spans="1:25" ht="12.75">
      <c r="A21" s="6">
        <v>2016</v>
      </c>
      <c r="B21" s="55">
        <v>42418</v>
      </c>
      <c r="C21" s="38">
        <v>31.27</v>
      </c>
      <c r="D21" s="6">
        <v>1538</v>
      </c>
      <c r="E21" s="38">
        <v>20.85</v>
      </c>
      <c r="F21" s="6">
        <v>154</v>
      </c>
      <c r="G21" s="38">
        <v>23.79</v>
      </c>
      <c r="H21" s="38">
        <v>95.8</v>
      </c>
      <c r="I21" s="6">
        <v>753</v>
      </c>
      <c r="J21" s="38">
        <v>45.42</v>
      </c>
      <c r="K21" s="6">
        <v>1432</v>
      </c>
      <c r="L21" s="38">
        <v>83.8</v>
      </c>
      <c r="M21" s="6">
        <v>2.6</v>
      </c>
      <c r="N21" s="36">
        <v>1.631</v>
      </c>
      <c r="O21" s="46">
        <v>42.3</v>
      </c>
      <c r="P21" s="6">
        <v>1700</v>
      </c>
      <c r="Q21" s="37">
        <v>199.7</v>
      </c>
      <c r="R21" s="6">
        <v>11.38</v>
      </c>
      <c r="S21" s="37">
        <v>979</v>
      </c>
      <c r="T21" s="6">
        <v>1354</v>
      </c>
      <c r="U21" s="38">
        <v>30.94</v>
      </c>
      <c r="V21" s="6">
        <v>1521</v>
      </c>
      <c r="W21" s="38">
        <v>-12.84</v>
      </c>
      <c r="X21" s="6">
        <v>447</v>
      </c>
      <c r="Y21" s="36">
        <v>2.38</v>
      </c>
    </row>
    <row r="22" spans="1:25" ht="12.75">
      <c r="A22" s="6">
        <v>2016</v>
      </c>
      <c r="B22" s="55">
        <v>42419</v>
      </c>
      <c r="C22" s="38">
        <v>32.27</v>
      </c>
      <c r="D22" s="6">
        <v>1636</v>
      </c>
      <c r="E22" s="38">
        <v>19.99</v>
      </c>
      <c r="F22" s="6">
        <v>602</v>
      </c>
      <c r="G22" s="38">
        <v>24.22</v>
      </c>
      <c r="H22" s="38">
        <v>96</v>
      </c>
      <c r="I22" s="6">
        <v>733</v>
      </c>
      <c r="J22" s="6">
        <v>46.81</v>
      </c>
      <c r="K22" s="6">
        <v>1637</v>
      </c>
      <c r="L22" s="38">
        <v>82.1</v>
      </c>
      <c r="M22" s="37">
        <v>3</v>
      </c>
      <c r="N22" s="36">
        <v>1.022</v>
      </c>
      <c r="O22" s="48">
        <v>20.97</v>
      </c>
      <c r="P22" s="6">
        <v>1927</v>
      </c>
      <c r="Q22" s="37">
        <v>262</v>
      </c>
      <c r="R22" s="6">
        <v>12.91</v>
      </c>
      <c r="S22" s="37">
        <v>1011</v>
      </c>
      <c r="T22" s="6">
        <v>1354</v>
      </c>
      <c r="U22" s="38">
        <v>33.52</v>
      </c>
      <c r="V22" s="6">
        <v>1421</v>
      </c>
      <c r="W22" s="6">
        <v>-12.62</v>
      </c>
      <c r="X22" s="6">
        <v>437</v>
      </c>
      <c r="Y22" s="36">
        <v>2.556</v>
      </c>
    </row>
    <row r="23" spans="1:25" ht="12.75">
      <c r="A23" s="6">
        <v>2016</v>
      </c>
      <c r="B23" s="55">
        <v>42420</v>
      </c>
      <c r="C23" s="38">
        <v>31.6</v>
      </c>
      <c r="D23" s="6">
        <v>1521</v>
      </c>
      <c r="E23" s="38">
        <v>21.65</v>
      </c>
      <c r="F23" s="6">
        <v>741</v>
      </c>
      <c r="G23" s="38">
        <v>25.57</v>
      </c>
      <c r="H23" s="38">
        <v>95</v>
      </c>
      <c r="I23" s="6">
        <v>613</v>
      </c>
      <c r="J23" s="38">
        <v>39.84</v>
      </c>
      <c r="K23" s="6">
        <v>1629</v>
      </c>
      <c r="L23" s="38">
        <v>75.3</v>
      </c>
      <c r="M23" s="6">
        <v>0.5</v>
      </c>
      <c r="N23" s="36">
        <v>1.35</v>
      </c>
      <c r="O23" s="46">
        <v>29.88</v>
      </c>
      <c r="P23" s="6">
        <v>2038</v>
      </c>
      <c r="Q23" s="37">
        <v>10.55</v>
      </c>
      <c r="R23" s="6">
        <v>13.52</v>
      </c>
      <c r="S23" s="37">
        <v>1321</v>
      </c>
      <c r="T23" s="6">
        <v>1412</v>
      </c>
      <c r="U23" s="38">
        <v>25.27</v>
      </c>
      <c r="V23" s="6">
        <v>1437</v>
      </c>
      <c r="W23" s="6">
        <v>-11.38</v>
      </c>
      <c r="X23" s="6">
        <v>24</v>
      </c>
      <c r="Y23" s="36">
        <v>2.948</v>
      </c>
    </row>
    <row r="24" spans="1:25" ht="12.75">
      <c r="A24" s="6">
        <v>2016</v>
      </c>
      <c r="B24" s="55">
        <v>42421</v>
      </c>
      <c r="C24" s="38">
        <v>27.84</v>
      </c>
      <c r="D24" s="6">
        <v>1749</v>
      </c>
      <c r="E24" s="38">
        <v>20.45</v>
      </c>
      <c r="F24" s="6">
        <v>830</v>
      </c>
      <c r="G24" s="38">
        <v>23.17</v>
      </c>
      <c r="H24" s="38">
        <v>94.8</v>
      </c>
      <c r="I24" s="6">
        <v>907</v>
      </c>
      <c r="J24" s="43">
        <v>63.26</v>
      </c>
      <c r="K24" s="6">
        <v>1749</v>
      </c>
      <c r="L24" s="38">
        <v>83.6</v>
      </c>
      <c r="M24" s="6">
        <v>12.2</v>
      </c>
      <c r="N24" s="6">
        <v>1.649</v>
      </c>
      <c r="O24" s="46">
        <v>20.43</v>
      </c>
      <c r="P24" s="6">
        <v>442</v>
      </c>
      <c r="Q24" s="37">
        <v>0.094</v>
      </c>
      <c r="R24" s="6">
        <v>8.42</v>
      </c>
      <c r="S24" s="37">
        <v>479.5</v>
      </c>
      <c r="T24" s="6">
        <v>1613</v>
      </c>
      <c r="U24" s="6">
        <v>10.05</v>
      </c>
      <c r="V24" s="6">
        <v>1632</v>
      </c>
      <c r="W24" s="6">
        <v>-32.27</v>
      </c>
      <c r="X24" s="6">
        <v>837</v>
      </c>
      <c r="Y24" s="36">
        <v>1.591</v>
      </c>
    </row>
    <row r="25" spans="1:25" ht="12.75">
      <c r="A25" s="6">
        <v>2016</v>
      </c>
      <c r="B25" s="55">
        <v>42422</v>
      </c>
      <c r="C25" s="38">
        <v>29.09</v>
      </c>
      <c r="D25" s="6">
        <v>1814</v>
      </c>
      <c r="E25" s="38">
        <v>19.99</v>
      </c>
      <c r="F25" s="6">
        <v>2347</v>
      </c>
      <c r="G25" s="38">
        <v>23.75</v>
      </c>
      <c r="H25" s="38">
        <v>94.2</v>
      </c>
      <c r="I25" s="6">
        <v>800</v>
      </c>
      <c r="J25" s="43">
        <v>55.43</v>
      </c>
      <c r="K25" s="6">
        <v>1519</v>
      </c>
      <c r="L25" s="38">
        <v>79.6</v>
      </c>
      <c r="M25" s="6">
        <v>3.1</v>
      </c>
      <c r="N25" s="6">
        <v>1.282</v>
      </c>
      <c r="O25" s="48">
        <v>23.67</v>
      </c>
      <c r="P25" s="6">
        <v>2138</v>
      </c>
      <c r="Q25" s="6">
        <v>321.2</v>
      </c>
      <c r="R25" s="6">
        <v>10.92</v>
      </c>
      <c r="S25" s="37">
        <v>828</v>
      </c>
      <c r="T25" s="6">
        <v>1149</v>
      </c>
      <c r="U25" s="38">
        <v>21.02</v>
      </c>
      <c r="V25" s="6">
        <v>1230</v>
      </c>
      <c r="W25" s="6">
        <v>-12.04</v>
      </c>
      <c r="X25" s="6">
        <v>2358</v>
      </c>
      <c r="Y25" s="36">
        <v>2.193</v>
      </c>
    </row>
    <row r="26" spans="1:26" ht="12.75">
      <c r="A26" s="6">
        <v>2016</v>
      </c>
      <c r="B26" s="55">
        <v>42423</v>
      </c>
      <c r="C26" s="38">
        <v>29.35</v>
      </c>
      <c r="D26" s="6">
        <v>1720</v>
      </c>
      <c r="E26" s="38">
        <v>19.93</v>
      </c>
      <c r="F26" s="6">
        <v>107</v>
      </c>
      <c r="G26" s="38">
        <v>23.16</v>
      </c>
      <c r="H26" s="38">
        <v>95.9</v>
      </c>
      <c r="I26" s="6">
        <v>844</v>
      </c>
      <c r="J26" s="6">
        <v>52.51</v>
      </c>
      <c r="K26" s="6">
        <v>1745</v>
      </c>
      <c r="L26" s="38">
        <v>83.4</v>
      </c>
      <c r="M26" s="6">
        <v>4.1</v>
      </c>
      <c r="N26" s="40">
        <v>1.185</v>
      </c>
      <c r="O26" s="48">
        <v>18.81</v>
      </c>
      <c r="P26" s="6">
        <v>2051</v>
      </c>
      <c r="Q26" s="6">
        <v>95.2</v>
      </c>
      <c r="R26" s="38">
        <v>11.29</v>
      </c>
      <c r="S26" s="37">
        <v>796</v>
      </c>
      <c r="T26" s="6">
        <v>1601</v>
      </c>
      <c r="U26" s="6">
        <v>19.81</v>
      </c>
      <c r="V26" s="6">
        <v>1706</v>
      </c>
      <c r="W26" s="6">
        <v>-14.15</v>
      </c>
      <c r="X26" s="6">
        <v>740</v>
      </c>
      <c r="Y26" s="36">
        <v>2.014</v>
      </c>
      <c r="Z26" s="33"/>
    </row>
    <row r="27" spans="1:25" ht="12.75">
      <c r="A27" s="6">
        <v>2016</v>
      </c>
      <c r="B27" s="55">
        <v>42424</v>
      </c>
      <c r="C27" s="38">
        <v>29.62</v>
      </c>
      <c r="D27" s="6">
        <v>1541</v>
      </c>
      <c r="E27" s="38">
        <v>19.3</v>
      </c>
      <c r="F27" s="6">
        <v>2002</v>
      </c>
      <c r="G27" s="38">
        <v>23</v>
      </c>
      <c r="H27" s="38">
        <v>95.8</v>
      </c>
      <c r="I27" s="6">
        <v>2203</v>
      </c>
      <c r="J27" s="38">
        <v>55.03</v>
      </c>
      <c r="K27" s="6">
        <v>1607</v>
      </c>
      <c r="L27" s="38">
        <v>83</v>
      </c>
      <c r="M27" s="6">
        <v>37.9</v>
      </c>
      <c r="N27" s="40">
        <v>1.336</v>
      </c>
      <c r="O27" s="48">
        <f>7.25*3.6</f>
        <v>26.1</v>
      </c>
      <c r="P27" s="6">
        <v>1957</v>
      </c>
      <c r="Q27" s="45">
        <v>19.4</v>
      </c>
      <c r="R27" s="38">
        <v>9.9</v>
      </c>
      <c r="S27" s="37">
        <v>969</v>
      </c>
      <c r="T27" s="6">
        <v>1452</v>
      </c>
      <c r="U27" s="38">
        <v>26.97</v>
      </c>
      <c r="V27" s="6">
        <v>1619</v>
      </c>
      <c r="W27" s="6">
        <v>-111.7</v>
      </c>
      <c r="X27" s="6">
        <v>1959</v>
      </c>
      <c r="Y27" s="36">
        <v>1.888</v>
      </c>
    </row>
    <row r="28" spans="1:25" ht="12.75">
      <c r="A28" s="6">
        <v>2016</v>
      </c>
      <c r="B28" s="55">
        <v>42425</v>
      </c>
      <c r="C28" s="38">
        <v>31.6</v>
      </c>
      <c r="D28" s="6">
        <v>1712</v>
      </c>
      <c r="E28" s="38">
        <v>19.33</v>
      </c>
      <c r="F28" s="6">
        <v>713</v>
      </c>
      <c r="G28" s="38">
        <v>23.96</v>
      </c>
      <c r="H28" s="38">
        <v>96</v>
      </c>
      <c r="I28" s="6">
        <v>351</v>
      </c>
      <c r="J28" s="6">
        <v>40.31</v>
      </c>
      <c r="K28" s="6">
        <v>1656</v>
      </c>
      <c r="L28" s="38">
        <v>78</v>
      </c>
      <c r="M28" s="6">
        <v>0.1</v>
      </c>
      <c r="N28" s="6">
        <v>1.166</v>
      </c>
      <c r="O28" s="46">
        <f>5.75*3.6</f>
        <v>20.7</v>
      </c>
      <c r="P28" s="6">
        <v>1910</v>
      </c>
      <c r="Q28" s="37">
        <v>0.094</v>
      </c>
      <c r="R28" s="38">
        <v>13.42</v>
      </c>
      <c r="S28" s="37">
        <v>1023</v>
      </c>
      <c r="T28" s="6">
        <v>1433</v>
      </c>
      <c r="U28" s="38">
        <v>52.89</v>
      </c>
      <c r="V28" s="6">
        <v>1423</v>
      </c>
      <c r="W28" s="6">
        <v>-18.66</v>
      </c>
      <c r="X28" s="6">
        <v>0</v>
      </c>
      <c r="Y28" s="6">
        <v>2.698</v>
      </c>
    </row>
    <row r="29" spans="1:25" ht="12.75">
      <c r="A29" s="6">
        <v>2016</v>
      </c>
      <c r="B29" s="55">
        <v>42426</v>
      </c>
      <c r="C29" s="38">
        <v>32.72</v>
      </c>
      <c r="D29" s="6">
        <v>1452</v>
      </c>
      <c r="E29" s="38">
        <v>20.19</v>
      </c>
      <c r="F29" s="6">
        <v>624</v>
      </c>
      <c r="G29" s="38">
        <v>25.97</v>
      </c>
      <c r="H29" s="38">
        <v>92.5</v>
      </c>
      <c r="I29" s="6">
        <v>643</v>
      </c>
      <c r="J29" s="38">
        <v>36.4</v>
      </c>
      <c r="K29" s="6">
        <v>1447</v>
      </c>
      <c r="L29" s="38">
        <v>69.62</v>
      </c>
      <c r="M29" s="39">
        <v>0</v>
      </c>
      <c r="N29" s="36">
        <v>0.944</v>
      </c>
      <c r="O29" s="46">
        <f>7.17*3.6</f>
        <v>25.812</v>
      </c>
      <c r="P29" s="6">
        <v>2358</v>
      </c>
      <c r="Q29" s="6">
        <v>304.3</v>
      </c>
      <c r="R29" s="6">
        <v>14.66</v>
      </c>
      <c r="S29" s="37">
        <v>1091</v>
      </c>
      <c r="T29" s="6">
        <v>1214</v>
      </c>
      <c r="U29" s="38">
        <v>50.12</v>
      </c>
      <c r="V29" s="39">
        <v>1156</v>
      </c>
      <c r="W29" s="38">
        <v>-15.1</v>
      </c>
      <c r="X29" s="6">
        <v>632</v>
      </c>
      <c r="Y29" s="36">
        <v>3.218</v>
      </c>
    </row>
    <row r="30" spans="1:25" ht="12.75">
      <c r="A30" s="6">
        <v>2016</v>
      </c>
      <c r="B30" s="55">
        <v>42427</v>
      </c>
      <c r="C30" s="38">
        <v>32.19</v>
      </c>
      <c r="D30" s="6">
        <v>1603</v>
      </c>
      <c r="E30" s="38">
        <v>20.78</v>
      </c>
      <c r="F30" s="6">
        <v>143</v>
      </c>
      <c r="G30" s="38">
        <v>25.69</v>
      </c>
      <c r="H30" s="38">
        <v>94.5</v>
      </c>
      <c r="I30" s="6">
        <v>215</v>
      </c>
      <c r="J30" s="6">
        <v>47.86</v>
      </c>
      <c r="K30" s="6">
        <v>1605</v>
      </c>
      <c r="L30" s="38">
        <v>75.7</v>
      </c>
      <c r="M30" s="6">
        <v>3.7</v>
      </c>
      <c r="N30" s="36">
        <v>1.09</v>
      </c>
      <c r="O30" s="46">
        <f>5.225*3.6</f>
        <v>18.81</v>
      </c>
      <c r="P30" s="6">
        <v>246</v>
      </c>
      <c r="Q30" s="6">
        <v>0</v>
      </c>
      <c r="R30" s="6">
        <v>14.34</v>
      </c>
      <c r="S30" s="37">
        <v>953</v>
      </c>
      <c r="T30" s="6">
        <v>1331</v>
      </c>
      <c r="U30" s="38">
        <v>60.04</v>
      </c>
      <c r="V30" s="39">
        <v>1354</v>
      </c>
      <c r="W30" s="6">
        <v>-22.92</v>
      </c>
      <c r="X30" s="6">
        <v>30</v>
      </c>
      <c r="Y30" s="36">
        <v>2.929</v>
      </c>
    </row>
    <row r="31" spans="1:25" ht="12.75">
      <c r="A31" s="6">
        <v>2016</v>
      </c>
      <c r="B31" s="55">
        <v>42428</v>
      </c>
      <c r="C31" s="38">
        <v>31.4</v>
      </c>
      <c r="D31" s="6">
        <v>1634</v>
      </c>
      <c r="E31" s="38">
        <v>21.84</v>
      </c>
      <c r="F31" s="6">
        <v>342</v>
      </c>
      <c r="G31" s="38">
        <v>25.63</v>
      </c>
      <c r="H31" s="38">
        <v>93</v>
      </c>
      <c r="I31" s="6">
        <v>729</v>
      </c>
      <c r="J31" s="6">
        <v>44.75</v>
      </c>
      <c r="K31" s="6">
        <v>1226</v>
      </c>
      <c r="L31" s="38">
        <v>75</v>
      </c>
      <c r="M31" s="6">
        <v>0.5</v>
      </c>
      <c r="N31" s="36">
        <v>1.516</v>
      </c>
      <c r="O31" s="46">
        <f>4.625*3.6</f>
        <v>16.650000000000002</v>
      </c>
      <c r="P31" s="6">
        <v>921</v>
      </c>
      <c r="Q31" s="6">
        <v>179.2</v>
      </c>
      <c r="R31" s="38">
        <v>13.7</v>
      </c>
      <c r="S31" s="37">
        <v>952</v>
      </c>
      <c r="T31" s="6">
        <v>1335</v>
      </c>
      <c r="U31" s="38">
        <v>51.95</v>
      </c>
      <c r="V31" s="39">
        <v>1257</v>
      </c>
      <c r="W31" s="6">
        <v>-16.54</v>
      </c>
      <c r="X31" s="6">
        <v>255</v>
      </c>
      <c r="Y31" s="36">
        <v>2.878</v>
      </c>
    </row>
    <row r="32" spans="1:25" ht="12.75">
      <c r="A32" s="62"/>
      <c r="B32" s="55">
        <v>42429</v>
      </c>
      <c r="C32" s="38">
        <v>30.87</v>
      </c>
      <c r="D32" s="6">
        <v>1403</v>
      </c>
      <c r="E32" s="38">
        <v>20.52</v>
      </c>
      <c r="F32" s="6">
        <v>2357</v>
      </c>
      <c r="G32" s="38">
        <v>24.52</v>
      </c>
      <c r="H32" s="38">
        <v>91.4</v>
      </c>
      <c r="I32" s="6">
        <v>347</v>
      </c>
      <c r="J32" s="6">
        <v>45.35</v>
      </c>
      <c r="K32" s="6">
        <v>1300</v>
      </c>
      <c r="L32" s="38">
        <v>77.2</v>
      </c>
      <c r="M32" s="6">
        <v>0</v>
      </c>
      <c r="N32" s="36">
        <v>1.806</v>
      </c>
      <c r="O32" s="46">
        <f>11.6*3.6</f>
        <v>41.76</v>
      </c>
      <c r="P32" s="6">
        <v>1517</v>
      </c>
      <c r="Q32" s="6">
        <v>178.6</v>
      </c>
      <c r="R32" s="38">
        <v>13</v>
      </c>
      <c r="S32" s="37">
        <v>932</v>
      </c>
      <c r="T32" s="6">
        <v>1217</v>
      </c>
      <c r="U32" s="38">
        <v>54.4</v>
      </c>
      <c r="V32" s="39">
        <v>1331</v>
      </c>
      <c r="W32" s="6">
        <v>-18.88</v>
      </c>
      <c r="X32" s="6">
        <v>2359</v>
      </c>
      <c r="Y32" s="36">
        <v>2.913</v>
      </c>
    </row>
    <row r="33" spans="3:25" ht="12.75">
      <c r="C33" s="41">
        <f>AVERAGE(C4:C32)</f>
        <v>31.90034482758621</v>
      </c>
      <c r="D33" s="34"/>
      <c r="E33" s="41">
        <f>AVERAGE(E4:E32)</f>
        <v>20.46034482758621</v>
      </c>
      <c r="F33" s="34"/>
      <c r="G33" s="41">
        <f>AVERAGE(G4:G32)</f>
        <v>25.165862068965524</v>
      </c>
      <c r="H33" s="41">
        <f>AVERAGE(H4:H32)</f>
        <v>93.66896551724139</v>
      </c>
      <c r="I33" s="34"/>
      <c r="J33" s="41">
        <f>AVERAGE(J4:J32)</f>
        <v>43.456551724137924</v>
      </c>
      <c r="K33" s="34"/>
      <c r="L33" s="41">
        <f>AVERAGE(L4:L32)</f>
        <v>74.82448275862069</v>
      </c>
      <c r="M33" s="42">
        <f>SUM(M4:M32)</f>
        <v>175.99999999999997</v>
      </c>
      <c r="N33" s="34"/>
      <c r="O33" s="34"/>
      <c r="Y33" s="15">
        <f>SUM(Y4:Y32)</f>
        <v>82.734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B1">
      <selection activeCell="O34" sqref="O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7.421875" style="0" customWidth="1"/>
    <col min="25" max="25" width="7.57421875" style="0" customWidth="1"/>
  </cols>
  <sheetData>
    <row r="1" spans="1:25" ht="33.75">
      <c r="A1" s="68" t="s">
        <v>12</v>
      </c>
      <c r="B1" s="70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15</v>
      </c>
      <c r="J1" s="9" t="s">
        <v>20</v>
      </c>
      <c r="K1" s="9" t="s">
        <v>17</v>
      </c>
      <c r="L1" s="9" t="s">
        <v>21</v>
      </c>
      <c r="M1" s="10" t="s">
        <v>22</v>
      </c>
      <c r="N1" s="9" t="s">
        <v>23</v>
      </c>
      <c r="O1" s="9" t="s">
        <v>24</v>
      </c>
      <c r="P1" s="9" t="s">
        <v>15</v>
      </c>
      <c r="Q1" s="9" t="s">
        <v>35</v>
      </c>
      <c r="R1" s="9" t="s">
        <v>25</v>
      </c>
      <c r="S1" s="9" t="s">
        <v>26</v>
      </c>
      <c r="T1" s="10" t="s">
        <v>15</v>
      </c>
      <c r="U1" s="9" t="s">
        <v>27</v>
      </c>
      <c r="V1" s="9" t="s">
        <v>15</v>
      </c>
      <c r="W1" s="9" t="s">
        <v>28</v>
      </c>
      <c r="X1" s="9" t="s">
        <v>17</v>
      </c>
      <c r="Y1" s="10" t="s">
        <v>29</v>
      </c>
    </row>
    <row r="2" spans="1:25" ht="12.75">
      <c r="A2" s="69"/>
      <c r="B2" s="71"/>
      <c r="C2" s="10" t="s">
        <v>30</v>
      </c>
      <c r="D2" s="10"/>
      <c r="E2" s="10" t="s">
        <v>30</v>
      </c>
      <c r="F2" s="10"/>
      <c r="G2" s="10" t="s">
        <v>30</v>
      </c>
      <c r="H2" s="10" t="s">
        <v>31</v>
      </c>
      <c r="I2" s="10"/>
      <c r="J2" s="10" t="s">
        <v>31</v>
      </c>
      <c r="K2" s="10"/>
      <c r="L2" s="10" t="s">
        <v>31</v>
      </c>
      <c r="M2" s="10" t="s">
        <v>32</v>
      </c>
      <c r="N2" s="10" t="s">
        <v>33</v>
      </c>
      <c r="O2" s="10" t="s">
        <v>42</v>
      </c>
      <c r="P2" s="10"/>
      <c r="Q2" s="10"/>
      <c r="R2" s="10" t="s">
        <v>34</v>
      </c>
      <c r="S2" s="10"/>
      <c r="T2" s="10"/>
      <c r="U2" s="10"/>
      <c r="V2" s="10"/>
      <c r="W2" s="10"/>
      <c r="X2" s="10"/>
      <c r="Y2" s="10" t="s">
        <v>32</v>
      </c>
    </row>
    <row r="3" spans="1:25" ht="12.75">
      <c r="A3" s="6">
        <v>2016</v>
      </c>
      <c r="B3" s="57">
        <v>42430</v>
      </c>
      <c r="C3" s="38">
        <v>28.49</v>
      </c>
      <c r="D3" s="6">
        <v>1512</v>
      </c>
      <c r="E3" s="38">
        <v>19.33</v>
      </c>
      <c r="F3" s="6">
        <v>519</v>
      </c>
      <c r="G3" s="38">
        <v>22.24</v>
      </c>
      <c r="H3" s="38">
        <v>96.4</v>
      </c>
      <c r="I3" s="6">
        <v>2113</v>
      </c>
      <c r="J3" s="38">
        <v>55.36</v>
      </c>
      <c r="K3" s="6">
        <v>1530</v>
      </c>
      <c r="L3" s="38">
        <v>83.3</v>
      </c>
      <c r="M3" s="6">
        <v>8.3</v>
      </c>
      <c r="N3" s="40">
        <v>0.958</v>
      </c>
      <c r="O3" s="40">
        <f>7.1*3.6</f>
        <v>25.56</v>
      </c>
      <c r="P3" s="6">
        <v>1655</v>
      </c>
      <c r="Q3" s="37">
        <v>142.6</v>
      </c>
      <c r="R3" s="38">
        <v>10.54</v>
      </c>
      <c r="S3" s="37">
        <v>802</v>
      </c>
      <c r="T3" s="6">
        <v>1334</v>
      </c>
      <c r="U3" s="38">
        <v>32.63</v>
      </c>
      <c r="V3" s="6">
        <v>1445</v>
      </c>
      <c r="W3" s="38">
        <v>-32.83</v>
      </c>
      <c r="X3" s="6">
        <v>1857</v>
      </c>
      <c r="Y3" s="40">
        <v>2.075</v>
      </c>
    </row>
    <row r="4" spans="1:25" ht="12.75">
      <c r="A4" s="6">
        <v>2016</v>
      </c>
      <c r="B4" s="57">
        <v>42431</v>
      </c>
      <c r="C4" s="38">
        <v>29.62</v>
      </c>
      <c r="D4" s="6">
        <v>1441</v>
      </c>
      <c r="E4" s="6">
        <v>20.52</v>
      </c>
      <c r="F4" s="6">
        <v>527</v>
      </c>
      <c r="G4" s="38">
        <v>24.28</v>
      </c>
      <c r="H4" s="38">
        <v>96.2</v>
      </c>
      <c r="I4" s="6">
        <v>654</v>
      </c>
      <c r="J4" s="38">
        <v>50.53</v>
      </c>
      <c r="K4" s="6">
        <v>1114</v>
      </c>
      <c r="L4" s="38">
        <v>80.9</v>
      </c>
      <c r="M4" s="37">
        <v>1</v>
      </c>
      <c r="N4" s="40">
        <v>0.935</v>
      </c>
      <c r="O4" s="40">
        <f>5.225*3.6</f>
        <v>18.81</v>
      </c>
      <c r="P4" s="6">
        <v>1152</v>
      </c>
      <c r="Q4" s="37">
        <v>38.79</v>
      </c>
      <c r="R4" s="38">
        <v>12.26</v>
      </c>
      <c r="S4" s="37">
        <v>1122</v>
      </c>
      <c r="T4" s="6">
        <v>1242</v>
      </c>
      <c r="U4" s="38">
        <v>50.61</v>
      </c>
      <c r="V4" s="6">
        <v>1304</v>
      </c>
      <c r="W4" s="38">
        <v>-16.7</v>
      </c>
      <c r="X4" s="6">
        <v>605</v>
      </c>
      <c r="Y4" s="40">
        <v>2.516</v>
      </c>
    </row>
    <row r="5" spans="1:25" ht="12.75">
      <c r="A5" s="6">
        <v>2016</v>
      </c>
      <c r="B5" s="57">
        <v>42432</v>
      </c>
      <c r="C5" s="6">
        <v>29.49</v>
      </c>
      <c r="D5" s="6">
        <v>1603</v>
      </c>
      <c r="E5" s="6">
        <v>20.38</v>
      </c>
      <c r="F5" s="6">
        <v>405</v>
      </c>
      <c r="G5" s="38">
        <v>23.87</v>
      </c>
      <c r="H5" s="38">
        <v>95.7</v>
      </c>
      <c r="I5" s="6">
        <v>621</v>
      </c>
      <c r="J5" s="38">
        <v>50.79</v>
      </c>
      <c r="K5" s="6">
        <v>1616</v>
      </c>
      <c r="L5" s="38">
        <v>80.3</v>
      </c>
      <c r="M5" s="37">
        <v>9.9</v>
      </c>
      <c r="N5" s="40">
        <v>2.039</v>
      </c>
      <c r="O5" s="40">
        <f>8.97*3.6</f>
        <v>32.292</v>
      </c>
      <c r="P5" s="6">
        <v>1445</v>
      </c>
      <c r="Q5" s="37">
        <v>320.2</v>
      </c>
      <c r="R5" s="38">
        <v>10.8</v>
      </c>
      <c r="S5" s="37">
        <v>1097</v>
      </c>
      <c r="T5" s="6">
        <v>1138</v>
      </c>
      <c r="U5" s="38">
        <v>36.02</v>
      </c>
      <c r="V5" s="6">
        <v>1220</v>
      </c>
      <c r="W5" s="38">
        <v>-34.93</v>
      </c>
      <c r="X5" s="6">
        <v>2010</v>
      </c>
      <c r="Y5" s="40">
        <v>2.55</v>
      </c>
    </row>
    <row r="6" spans="1:25" ht="12.75">
      <c r="A6" s="6">
        <v>2016</v>
      </c>
      <c r="B6" s="57">
        <v>42433</v>
      </c>
      <c r="C6" s="6">
        <v>30.02</v>
      </c>
      <c r="D6" s="6">
        <v>1526</v>
      </c>
      <c r="E6" s="6">
        <v>20.12</v>
      </c>
      <c r="F6" s="6">
        <v>618</v>
      </c>
      <c r="G6" s="38">
        <v>23.02</v>
      </c>
      <c r="H6" s="38">
        <v>95.8</v>
      </c>
      <c r="I6" s="6">
        <v>657</v>
      </c>
      <c r="J6" s="38">
        <v>54.77</v>
      </c>
      <c r="K6" s="6">
        <v>1531</v>
      </c>
      <c r="L6" s="38">
        <v>86.6</v>
      </c>
      <c r="M6" s="6">
        <v>7.8</v>
      </c>
      <c r="N6" s="40">
        <v>1.748</v>
      </c>
      <c r="O6" s="40">
        <f>8.07*3.6</f>
        <v>29.052000000000003</v>
      </c>
      <c r="P6" s="6">
        <v>1234</v>
      </c>
      <c r="Q6" s="37">
        <v>215.8</v>
      </c>
      <c r="R6" s="38">
        <v>8.94</v>
      </c>
      <c r="S6" s="37">
        <v>1173</v>
      </c>
      <c r="T6" s="6">
        <v>1157</v>
      </c>
      <c r="U6" s="38">
        <v>37.95</v>
      </c>
      <c r="V6" s="6">
        <v>1417</v>
      </c>
      <c r="W6" s="38">
        <v>-20.14</v>
      </c>
      <c r="X6" s="6">
        <v>440</v>
      </c>
      <c r="Y6" s="6">
        <v>1.884</v>
      </c>
    </row>
    <row r="7" spans="1:25" ht="12.75">
      <c r="A7" s="6">
        <v>2016</v>
      </c>
      <c r="B7" s="57">
        <v>42434</v>
      </c>
      <c r="C7" s="38">
        <v>29.68</v>
      </c>
      <c r="D7" s="6">
        <v>1410</v>
      </c>
      <c r="E7" s="38">
        <v>19.86</v>
      </c>
      <c r="F7" s="6">
        <v>618</v>
      </c>
      <c r="G7" s="38">
        <v>23.29</v>
      </c>
      <c r="H7" s="38">
        <v>95.4</v>
      </c>
      <c r="I7" s="6">
        <v>703</v>
      </c>
      <c r="J7" s="38">
        <v>52.98</v>
      </c>
      <c r="K7" s="6">
        <v>1414</v>
      </c>
      <c r="L7" s="38">
        <v>82.8</v>
      </c>
      <c r="M7" s="39">
        <v>0</v>
      </c>
      <c r="N7" s="6">
        <v>1.002</v>
      </c>
      <c r="O7" s="36">
        <f>5.75*3.6</f>
        <v>20.7</v>
      </c>
      <c r="P7" s="6">
        <v>1718</v>
      </c>
      <c r="Q7" s="37">
        <v>217.1</v>
      </c>
      <c r="R7" s="6">
        <v>8.74</v>
      </c>
      <c r="S7" s="37">
        <v>1107</v>
      </c>
      <c r="T7" s="6">
        <v>1255</v>
      </c>
      <c r="U7" s="38">
        <v>40.42</v>
      </c>
      <c r="V7" s="6">
        <v>1344</v>
      </c>
      <c r="W7" s="38">
        <v>-16.51</v>
      </c>
      <c r="X7" s="6">
        <v>0</v>
      </c>
      <c r="Y7" s="40">
        <v>1.853</v>
      </c>
    </row>
    <row r="8" spans="1:25" ht="12.75">
      <c r="A8" s="6">
        <v>2016</v>
      </c>
      <c r="B8" s="57">
        <v>42435</v>
      </c>
      <c r="C8" s="38">
        <v>30.27</v>
      </c>
      <c r="D8" s="6">
        <v>1624</v>
      </c>
      <c r="E8" s="38">
        <v>19.4</v>
      </c>
      <c r="F8" s="6">
        <v>437</v>
      </c>
      <c r="G8" s="38">
        <v>24.27</v>
      </c>
      <c r="H8" s="38">
        <v>95.6</v>
      </c>
      <c r="I8" s="6">
        <v>634</v>
      </c>
      <c r="J8" s="38">
        <v>52.7</v>
      </c>
      <c r="K8" s="6">
        <v>1508</v>
      </c>
      <c r="L8" s="38">
        <v>80</v>
      </c>
      <c r="M8" s="6">
        <v>0.2</v>
      </c>
      <c r="N8" s="40">
        <v>0.61</v>
      </c>
      <c r="O8" s="40">
        <f>4.55*3.6</f>
        <v>16.38</v>
      </c>
      <c r="P8" s="6">
        <v>1009</v>
      </c>
      <c r="Q8" s="37">
        <v>317</v>
      </c>
      <c r="R8" s="38">
        <v>9.93</v>
      </c>
      <c r="S8" s="37">
        <v>864</v>
      </c>
      <c r="T8" s="6">
        <v>1345</v>
      </c>
      <c r="U8" s="38">
        <v>37.39</v>
      </c>
      <c r="V8" s="6">
        <v>1405</v>
      </c>
      <c r="W8" s="38">
        <v>-17.89</v>
      </c>
      <c r="X8" s="6">
        <v>224</v>
      </c>
      <c r="Y8" s="40">
        <v>2.052</v>
      </c>
    </row>
    <row r="9" spans="1:25" ht="12.75">
      <c r="A9" s="6">
        <v>2016</v>
      </c>
      <c r="B9" s="57">
        <v>42436</v>
      </c>
      <c r="C9" s="6">
        <v>31.27</v>
      </c>
      <c r="D9" s="6">
        <v>1521</v>
      </c>
      <c r="E9" s="6">
        <v>19.73</v>
      </c>
      <c r="F9" s="6">
        <v>556</v>
      </c>
      <c r="G9" s="38">
        <v>25.19</v>
      </c>
      <c r="H9" s="38">
        <v>94.4</v>
      </c>
      <c r="I9" s="6">
        <v>635</v>
      </c>
      <c r="J9" s="38">
        <v>43.55</v>
      </c>
      <c r="K9" s="6">
        <v>1638</v>
      </c>
      <c r="L9" s="38">
        <v>73.3</v>
      </c>
      <c r="M9" s="6">
        <v>0</v>
      </c>
      <c r="N9" s="6">
        <v>0.631</v>
      </c>
      <c r="O9" s="40">
        <f>4.85*3.6</f>
        <v>17.46</v>
      </c>
      <c r="P9" s="6">
        <v>1611</v>
      </c>
      <c r="Q9" s="37">
        <v>205</v>
      </c>
      <c r="R9" s="6">
        <v>12.92</v>
      </c>
      <c r="S9" s="37">
        <v>886</v>
      </c>
      <c r="T9" s="6">
        <v>1246</v>
      </c>
      <c r="U9" s="38">
        <v>43.89</v>
      </c>
      <c r="V9" s="6">
        <v>1302</v>
      </c>
      <c r="W9" s="38">
        <v>-17.41</v>
      </c>
      <c r="X9" s="6">
        <v>625</v>
      </c>
      <c r="Y9" s="36">
        <v>2.679</v>
      </c>
    </row>
    <row r="10" spans="1:25" ht="12.75">
      <c r="A10" s="6">
        <v>2016</v>
      </c>
      <c r="B10" s="57">
        <v>42437</v>
      </c>
      <c r="C10" s="38">
        <v>33.25</v>
      </c>
      <c r="D10" s="6">
        <v>1551</v>
      </c>
      <c r="E10" s="38">
        <v>20.26</v>
      </c>
      <c r="F10" s="6">
        <v>618</v>
      </c>
      <c r="G10" s="38">
        <v>24.59</v>
      </c>
      <c r="H10" s="38">
        <v>93.2</v>
      </c>
      <c r="I10" s="6">
        <v>623</v>
      </c>
      <c r="J10" s="38">
        <v>39.64</v>
      </c>
      <c r="K10" s="6">
        <v>1611</v>
      </c>
      <c r="L10" s="38">
        <v>75.7</v>
      </c>
      <c r="M10" s="6">
        <v>0</v>
      </c>
      <c r="N10" s="36">
        <v>1.487</v>
      </c>
      <c r="O10" s="40">
        <f>11.07*3.6</f>
        <v>39.852000000000004</v>
      </c>
      <c r="P10" s="6">
        <v>1640</v>
      </c>
      <c r="Q10" s="37">
        <v>44.81</v>
      </c>
      <c r="R10" s="6">
        <v>13.92</v>
      </c>
      <c r="S10" s="37">
        <v>918</v>
      </c>
      <c r="T10" s="6">
        <v>1357</v>
      </c>
      <c r="U10" s="38">
        <v>50.71</v>
      </c>
      <c r="V10" s="6">
        <v>1251</v>
      </c>
      <c r="W10" s="6">
        <v>-17.18</v>
      </c>
      <c r="X10" s="6">
        <v>628</v>
      </c>
      <c r="Y10" s="36">
        <v>3.032</v>
      </c>
    </row>
    <row r="11" spans="1:25" ht="12.75">
      <c r="A11" s="6">
        <v>2016</v>
      </c>
      <c r="B11" s="57">
        <v>42438</v>
      </c>
      <c r="C11" s="38">
        <v>32.2</v>
      </c>
      <c r="D11" s="6">
        <v>1620</v>
      </c>
      <c r="E11" s="38">
        <v>20.2</v>
      </c>
      <c r="F11" s="6">
        <v>455</v>
      </c>
      <c r="G11" s="38">
        <v>25.64</v>
      </c>
      <c r="H11" s="38">
        <v>94.4</v>
      </c>
      <c r="I11" s="6">
        <v>540</v>
      </c>
      <c r="J11" s="38">
        <v>39.58</v>
      </c>
      <c r="K11" s="6">
        <v>1346</v>
      </c>
      <c r="L11" s="38">
        <v>72.4</v>
      </c>
      <c r="M11" s="6">
        <v>0.4</v>
      </c>
      <c r="N11" s="36">
        <v>1.513</v>
      </c>
      <c r="O11" s="40">
        <f>6.2*3.6</f>
        <v>22.32</v>
      </c>
      <c r="P11" s="6">
        <v>1428</v>
      </c>
      <c r="Q11" s="37">
        <v>2.165</v>
      </c>
      <c r="R11" s="6">
        <v>13.71</v>
      </c>
      <c r="S11" s="37">
        <v>878</v>
      </c>
      <c r="T11" s="6">
        <v>1218</v>
      </c>
      <c r="U11" s="38">
        <v>42.93</v>
      </c>
      <c r="V11" s="6">
        <v>1225</v>
      </c>
      <c r="W11" s="38">
        <v>-17.62</v>
      </c>
      <c r="X11" s="6">
        <v>458</v>
      </c>
      <c r="Y11" s="36">
        <v>3.163</v>
      </c>
    </row>
    <row r="12" spans="1:25" ht="12.75">
      <c r="A12" s="6">
        <v>2016</v>
      </c>
      <c r="B12" s="57">
        <v>42439</v>
      </c>
      <c r="C12" s="6">
        <v>31.01</v>
      </c>
      <c r="D12" s="6">
        <v>1448</v>
      </c>
      <c r="E12" s="38">
        <v>21.18</v>
      </c>
      <c r="F12" s="6">
        <v>2254</v>
      </c>
      <c r="G12" s="38">
        <v>25.01</v>
      </c>
      <c r="H12" s="38">
        <v>95.6</v>
      </c>
      <c r="I12" s="6">
        <v>0</v>
      </c>
      <c r="J12" s="38">
        <v>51.45</v>
      </c>
      <c r="K12" s="6">
        <v>1449</v>
      </c>
      <c r="L12" s="38">
        <v>79.6</v>
      </c>
      <c r="M12" s="6">
        <v>29.9</v>
      </c>
      <c r="N12" s="36">
        <v>1.767</v>
      </c>
      <c r="O12" s="40">
        <f>7.55*3.6</f>
        <v>27.18</v>
      </c>
      <c r="P12" s="6">
        <v>2117</v>
      </c>
      <c r="Q12" s="37">
        <v>295</v>
      </c>
      <c r="R12" s="6">
        <v>11.19</v>
      </c>
      <c r="S12" s="37">
        <v>1051</v>
      </c>
      <c r="T12" s="6">
        <v>1302</v>
      </c>
      <c r="U12" s="38">
        <v>35.07</v>
      </c>
      <c r="V12" s="6">
        <v>1326</v>
      </c>
      <c r="W12" s="38">
        <v>-110.1</v>
      </c>
      <c r="X12" s="6">
        <v>2127</v>
      </c>
      <c r="Y12" s="36">
        <v>2.556</v>
      </c>
    </row>
    <row r="13" spans="1:26" ht="12.75">
      <c r="A13" s="6">
        <v>2016</v>
      </c>
      <c r="B13" s="57">
        <v>42440</v>
      </c>
      <c r="C13" s="38">
        <v>29.23</v>
      </c>
      <c r="D13" s="6">
        <v>1603</v>
      </c>
      <c r="E13" s="38">
        <v>21.31</v>
      </c>
      <c r="F13" s="6">
        <v>109</v>
      </c>
      <c r="G13" s="38">
        <v>24.14</v>
      </c>
      <c r="H13" s="38">
        <v>96.4</v>
      </c>
      <c r="I13" s="6">
        <v>408</v>
      </c>
      <c r="J13" s="6">
        <v>62.07</v>
      </c>
      <c r="K13" s="6">
        <v>1611</v>
      </c>
      <c r="L13" s="38">
        <v>83.9</v>
      </c>
      <c r="M13" s="6">
        <v>28.8</v>
      </c>
      <c r="N13" s="36">
        <v>2.003</v>
      </c>
      <c r="O13" s="36">
        <f>7.47*3.6</f>
        <v>26.892</v>
      </c>
      <c r="P13" s="6">
        <v>1404</v>
      </c>
      <c r="Q13" s="37">
        <v>263.5</v>
      </c>
      <c r="R13" s="6">
        <v>10.77</v>
      </c>
      <c r="S13" s="37">
        <v>1117</v>
      </c>
      <c r="T13" s="6">
        <v>1206</v>
      </c>
      <c r="U13" s="38">
        <v>33.2</v>
      </c>
      <c r="V13" s="6">
        <v>1221</v>
      </c>
      <c r="W13" s="38">
        <v>-44.69</v>
      </c>
      <c r="X13" s="6">
        <v>4</v>
      </c>
      <c r="Y13" s="36">
        <v>2.266</v>
      </c>
      <c r="Z13" s="13"/>
    </row>
    <row r="14" spans="1:25" ht="12.75">
      <c r="A14" s="6">
        <v>2016</v>
      </c>
      <c r="B14" s="57">
        <v>42441</v>
      </c>
      <c r="C14" s="38">
        <v>29.35</v>
      </c>
      <c r="D14" s="6">
        <v>1704</v>
      </c>
      <c r="E14" s="6">
        <v>20.06</v>
      </c>
      <c r="F14" s="6">
        <v>627</v>
      </c>
      <c r="G14" s="6">
        <v>24.36</v>
      </c>
      <c r="H14" s="38">
        <v>93.4</v>
      </c>
      <c r="I14" s="6">
        <v>658</v>
      </c>
      <c r="J14" s="38">
        <v>51.58</v>
      </c>
      <c r="K14" s="6">
        <v>1704</v>
      </c>
      <c r="L14" s="38">
        <v>73.2</v>
      </c>
      <c r="M14" s="6">
        <v>0</v>
      </c>
      <c r="N14" s="6">
        <v>0.783</v>
      </c>
      <c r="O14" s="36">
        <f>4.55*3.6</f>
        <v>16.38</v>
      </c>
      <c r="P14" s="6">
        <v>1618</v>
      </c>
      <c r="Q14" s="37">
        <v>213.7</v>
      </c>
      <c r="R14" s="6">
        <v>12.46</v>
      </c>
      <c r="S14" s="37">
        <v>1019</v>
      </c>
      <c r="T14" s="6">
        <v>1402</v>
      </c>
      <c r="U14" s="38">
        <v>38.04</v>
      </c>
      <c r="V14" s="6">
        <v>1354</v>
      </c>
      <c r="W14" s="38">
        <v>-16.55</v>
      </c>
      <c r="X14" s="6">
        <v>109</v>
      </c>
      <c r="Y14" s="36">
        <v>2.622</v>
      </c>
    </row>
    <row r="15" spans="1:25" ht="12.75">
      <c r="A15" s="6">
        <v>2016</v>
      </c>
      <c r="B15" s="57">
        <v>42442</v>
      </c>
      <c r="C15" s="38">
        <v>32.53</v>
      </c>
      <c r="D15" s="6">
        <v>1526</v>
      </c>
      <c r="E15" s="38">
        <v>20.38</v>
      </c>
      <c r="F15" s="6">
        <v>630</v>
      </c>
      <c r="G15" s="6">
        <v>25.4</v>
      </c>
      <c r="H15" s="38">
        <v>90.4</v>
      </c>
      <c r="I15" s="6">
        <v>320</v>
      </c>
      <c r="J15" s="38">
        <v>44.35</v>
      </c>
      <c r="K15" s="6">
        <v>1558</v>
      </c>
      <c r="L15" s="38">
        <v>72.1</v>
      </c>
      <c r="M15" s="39">
        <v>0</v>
      </c>
      <c r="N15" s="6">
        <v>1.905</v>
      </c>
      <c r="O15" s="40">
        <f>6.65*3.6</f>
        <v>23.94</v>
      </c>
      <c r="P15" s="6">
        <v>1909</v>
      </c>
      <c r="Q15" s="6">
        <v>118.3</v>
      </c>
      <c r="R15" s="6">
        <v>14.17</v>
      </c>
      <c r="S15" s="37">
        <v>998</v>
      </c>
      <c r="T15" s="6">
        <v>1301</v>
      </c>
      <c r="U15" s="38">
        <v>42.15</v>
      </c>
      <c r="V15" s="6">
        <v>1309</v>
      </c>
      <c r="W15" s="6">
        <v>-16.02</v>
      </c>
      <c r="X15" s="6">
        <v>648</v>
      </c>
      <c r="Y15" s="6">
        <v>2.957</v>
      </c>
    </row>
    <row r="16" spans="1:25" ht="12.75">
      <c r="A16" s="6">
        <v>2016</v>
      </c>
      <c r="B16" s="57">
        <v>42443</v>
      </c>
      <c r="C16" s="6">
        <v>32.33</v>
      </c>
      <c r="D16" s="6">
        <v>1646</v>
      </c>
      <c r="E16" s="6">
        <v>19.66</v>
      </c>
      <c r="F16" s="6">
        <v>617</v>
      </c>
      <c r="G16" s="38">
        <v>25.3</v>
      </c>
      <c r="H16" s="38">
        <v>93.4</v>
      </c>
      <c r="I16" s="6">
        <v>623</v>
      </c>
      <c r="J16" s="38">
        <v>43.49</v>
      </c>
      <c r="K16" s="6">
        <v>1640</v>
      </c>
      <c r="L16" s="38">
        <v>72.3</v>
      </c>
      <c r="M16" s="6">
        <v>2.1</v>
      </c>
      <c r="N16" s="6">
        <v>1.794</v>
      </c>
      <c r="O16" s="36">
        <f>5.9*3.6</f>
        <v>21.240000000000002</v>
      </c>
      <c r="P16" s="6">
        <v>2301</v>
      </c>
      <c r="Q16" s="37">
        <v>344.6</v>
      </c>
      <c r="R16" s="38">
        <v>13.35</v>
      </c>
      <c r="S16" s="37">
        <v>952</v>
      </c>
      <c r="T16" s="6">
        <v>1159</v>
      </c>
      <c r="U16" s="38">
        <v>41.52</v>
      </c>
      <c r="V16" s="6">
        <v>1338</v>
      </c>
      <c r="W16" s="6">
        <v>-18.36</v>
      </c>
      <c r="X16" s="6">
        <v>241</v>
      </c>
      <c r="Y16" s="36">
        <v>2.805</v>
      </c>
    </row>
    <row r="17" spans="1:25" ht="12.75">
      <c r="A17" s="6">
        <v>2016</v>
      </c>
      <c r="B17" s="57">
        <v>42444</v>
      </c>
      <c r="C17" s="6">
        <v>29.35</v>
      </c>
      <c r="D17" s="6">
        <v>1627</v>
      </c>
      <c r="E17" s="6">
        <v>20.38</v>
      </c>
      <c r="F17" s="6">
        <v>2341</v>
      </c>
      <c r="G17" s="6">
        <v>23.28</v>
      </c>
      <c r="H17" s="38">
        <v>96.4</v>
      </c>
      <c r="I17" s="6">
        <v>602</v>
      </c>
      <c r="J17" s="38">
        <v>59.28</v>
      </c>
      <c r="K17" s="6">
        <v>1630</v>
      </c>
      <c r="L17" s="38">
        <v>83.7</v>
      </c>
      <c r="M17" s="37">
        <v>11.3</v>
      </c>
      <c r="N17" s="40">
        <v>1.842</v>
      </c>
      <c r="O17" s="40">
        <f>9.27*3.6</f>
        <v>33.372</v>
      </c>
      <c r="P17" s="6">
        <v>1703</v>
      </c>
      <c r="Q17" s="37">
        <v>81.5</v>
      </c>
      <c r="R17" s="38">
        <v>8.9</v>
      </c>
      <c r="S17" s="37">
        <v>970</v>
      </c>
      <c r="T17" s="6">
        <v>1031</v>
      </c>
      <c r="U17" s="38">
        <v>18.32</v>
      </c>
      <c r="V17" s="6">
        <v>1500</v>
      </c>
      <c r="W17" s="38">
        <v>-22.57</v>
      </c>
      <c r="X17" s="6">
        <v>325</v>
      </c>
      <c r="Y17" s="6">
        <v>1.859</v>
      </c>
    </row>
    <row r="18" spans="1:25" ht="12.75">
      <c r="A18" s="6">
        <v>2016</v>
      </c>
      <c r="B18" s="57">
        <v>42445</v>
      </c>
      <c r="C18" s="38">
        <v>29.42</v>
      </c>
      <c r="D18" s="6">
        <v>1458</v>
      </c>
      <c r="E18" s="38">
        <v>19.6</v>
      </c>
      <c r="F18" s="6">
        <v>120</v>
      </c>
      <c r="G18" s="6">
        <v>23.66</v>
      </c>
      <c r="H18" s="38">
        <v>93</v>
      </c>
      <c r="I18" s="6">
        <v>0</v>
      </c>
      <c r="J18" s="38">
        <v>52.38</v>
      </c>
      <c r="K18" s="6">
        <v>1506</v>
      </c>
      <c r="L18" s="38">
        <v>77.9</v>
      </c>
      <c r="M18" s="6">
        <v>0.6</v>
      </c>
      <c r="N18" s="40">
        <v>2.211</v>
      </c>
      <c r="O18" s="40">
        <f>7.25*3.6</f>
        <v>26.1</v>
      </c>
      <c r="P18" s="6">
        <v>126</v>
      </c>
      <c r="Q18" s="37">
        <v>127.1</v>
      </c>
      <c r="R18" s="38">
        <v>12.18</v>
      </c>
      <c r="S18" s="37">
        <v>1107</v>
      </c>
      <c r="T18" s="6">
        <v>1228</v>
      </c>
      <c r="U18" s="38">
        <v>32.78</v>
      </c>
      <c r="V18" s="6">
        <v>1312</v>
      </c>
      <c r="W18" s="6">
        <v>-19.36</v>
      </c>
      <c r="X18" s="6">
        <v>207</v>
      </c>
      <c r="Y18" s="36">
        <v>2.568</v>
      </c>
    </row>
    <row r="19" spans="1:25" ht="12.75">
      <c r="A19" s="6">
        <v>2016</v>
      </c>
      <c r="B19" s="57">
        <v>42446</v>
      </c>
      <c r="C19" s="6">
        <v>31.74</v>
      </c>
      <c r="D19" s="6">
        <v>1436</v>
      </c>
      <c r="E19" s="6">
        <v>20.06</v>
      </c>
      <c r="F19" s="6">
        <v>628</v>
      </c>
      <c r="G19" s="6">
        <v>23.79</v>
      </c>
      <c r="H19" s="38">
        <v>95.4</v>
      </c>
      <c r="I19" s="6">
        <v>2341</v>
      </c>
      <c r="J19" s="38">
        <v>40.84</v>
      </c>
      <c r="K19" s="6">
        <v>1449</v>
      </c>
      <c r="L19" s="38">
        <v>77.6</v>
      </c>
      <c r="M19" s="6">
        <v>3.6</v>
      </c>
      <c r="N19" s="36">
        <v>1.864</v>
      </c>
      <c r="O19" s="40">
        <f>6.95*3.6</f>
        <v>25.02</v>
      </c>
      <c r="P19" s="6">
        <v>1032</v>
      </c>
      <c r="Q19" s="37">
        <v>10.83</v>
      </c>
      <c r="R19" s="6">
        <v>13.38</v>
      </c>
      <c r="S19" s="37">
        <v>950</v>
      </c>
      <c r="T19" s="6">
        <v>1306</v>
      </c>
      <c r="U19" s="38">
        <v>40.62</v>
      </c>
      <c r="V19" s="6">
        <v>1319</v>
      </c>
      <c r="W19" s="6">
        <v>-16.54</v>
      </c>
      <c r="X19" s="6">
        <v>253</v>
      </c>
      <c r="Y19" s="36">
        <v>2.844</v>
      </c>
    </row>
    <row r="20" spans="1:25" ht="12.75">
      <c r="A20" s="6">
        <v>2016</v>
      </c>
      <c r="B20" s="57">
        <v>42447</v>
      </c>
      <c r="C20" s="38">
        <v>32.53</v>
      </c>
      <c r="D20" s="6">
        <v>1650</v>
      </c>
      <c r="E20" s="38">
        <v>19.13</v>
      </c>
      <c r="F20" s="6">
        <v>257</v>
      </c>
      <c r="G20" s="6">
        <v>25.06</v>
      </c>
      <c r="H20" s="38">
        <v>94.8</v>
      </c>
      <c r="I20" s="6">
        <v>0</v>
      </c>
      <c r="J20" s="38">
        <v>38.05</v>
      </c>
      <c r="K20" s="6">
        <v>1647</v>
      </c>
      <c r="L20" s="38">
        <v>71.3</v>
      </c>
      <c r="M20" s="6">
        <v>0.1</v>
      </c>
      <c r="N20" s="36">
        <v>1.145</v>
      </c>
      <c r="O20" s="40">
        <f>5.225*3.6</f>
        <v>18.81</v>
      </c>
      <c r="P20" s="6">
        <v>908</v>
      </c>
      <c r="Q20" s="37">
        <v>24.68</v>
      </c>
      <c r="R20" s="38">
        <v>13.3</v>
      </c>
      <c r="S20" s="37">
        <v>927</v>
      </c>
      <c r="T20" s="6">
        <v>1321</v>
      </c>
      <c r="U20" s="38">
        <v>46.02</v>
      </c>
      <c r="V20" s="6">
        <v>1236</v>
      </c>
      <c r="W20" s="6">
        <v>-18.35</v>
      </c>
      <c r="X20" s="6">
        <v>444</v>
      </c>
      <c r="Y20" s="36">
        <v>2.655</v>
      </c>
    </row>
    <row r="21" spans="1:25" ht="12.75">
      <c r="A21" s="6">
        <v>2016</v>
      </c>
      <c r="B21" s="57">
        <v>42448</v>
      </c>
      <c r="C21" s="38">
        <v>33.58</v>
      </c>
      <c r="D21" s="6">
        <v>1558</v>
      </c>
      <c r="E21" s="6">
        <v>20.33</v>
      </c>
      <c r="F21" s="6">
        <v>621</v>
      </c>
      <c r="G21" s="6">
        <v>26.36</v>
      </c>
      <c r="H21" s="38">
        <v>89.6</v>
      </c>
      <c r="I21" s="6">
        <v>621</v>
      </c>
      <c r="J21" s="38">
        <v>28.7</v>
      </c>
      <c r="K21" s="6">
        <v>1532</v>
      </c>
      <c r="L21" s="38">
        <v>61.52</v>
      </c>
      <c r="M21" s="6">
        <v>0</v>
      </c>
      <c r="N21" s="36">
        <v>1.27</v>
      </c>
      <c r="O21" s="36">
        <f>4.775*3.6</f>
        <v>17.19</v>
      </c>
      <c r="P21" s="6">
        <v>1037</v>
      </c>
      <c r="Q21" s="37">
        <v>79.4</v>
      </c>
      <c r="R21" s="6">
        <v>15.92</v>
      </c>
      <c r="S21" s="37">
        <v>802</v>
      </c>
      <c r="T21" s="6">
        <v>1216</v>
      </c>
      <c r="U21" s="38">
        <v>46.03</v>
      </c>
      <c r="V21" s="6">
        <v>1343</v>
      </c>
      <c r="W21" s="35">
        <v>-18.07</v>
      </c>
      <c r="X21" s="6">
        <v>2358</v>
      </c>
      <c r="Y21" s="36">
        <v>3.419</v>
      </c>
    </row>
    <row r="22" spans="1:25" ht="12.75">
      <c r="A22" s="6">
        <v>2016</v>
      </c>
      <c r="B22" s="57">
        <v>42449</v>
      </c>
      <c r="C22" s="38">
        <v>33.12</v>
      </c>
      <c r="D22" s="6">
        <v>1535</v>
      </c>
      <c r="E22" s="38">
        <v>18.34</v>
      </c>
      <c r="F22" s="6">
        <v>634</v>
      </c>
      <c r="G22" s="38">
        <v>25.42</v>
      </c>
      <c r="H22" s="38">
        <v>87.7</v>
      </c>
      <c r="I22" s="6">
        <v>641</v>
      </c>
      <c r="J22" s="38">
        <v>29.57</v>
      </c>
      <c r="K22" s="6">
        <v>1228</v>
      </c>
      <c r="L22" s="38">
        <v>61.29</v>
      </c>
      <c r="M22" s="6">
        <v>0</v>
      </c>
      <c r="N22" s="36">
        <v>1.16</v>
      </c>
      <c r="O22" s="40">
        <f>4.55*3.6</f>
        <v>16.38</v>
      </c>
      <c r="P22" s="6">
        <v>1022</v>
      </c>
      <c r="Q22" s="37">
        <v>33.15</v>
      </c>
      <c r="R22" s="38">
        <v>15.2</v>
      </c>
      <c r="S22" s="37">
        <v>802</v>
      </c>
      <c r="T22" s="6">
        <v>1201</v>
      </c>
      <c r="U22" s="38">
        <v>43.4</v>
      </c>
      <c r="V22" s="6">
        <v>1353</v>
      </c>
      <c r="W22" s="38">
        <v>-20.77</v>
      </c>
      <c r="X22" s="6">
        <v>602</v>
      </c>
      <c r="Y22" s="36">
        <v>3.213</v>
      </c>
    </row>
    <row r="23" spans="1:25" ht="12.75">
      <c r="A23" s="6">
        <v>2016</v>
      </c>
      <c r="B23" s="57">
        <v>42450</v>
      </c>
      <c r="C23" s="6">
        <v>33.06</v>
      </c>
      <c r="D23" s="6">
        <v>1631</v>
      </c>
      <c r="E23" s="6">
        <v>19.53</v>
      </c>
      <c r="F23" s="6">
        <v>628</v>
      </c>
      <c r="G23" s="38">
        <v>26.28</v>
      </c>
      <c r="H23" s="38">
        <v>88.5</v>
      </c>
      <c r="I23" s="6">
        <v>627</v>
      </c>
      <c r="J23" s="38">
        <v>34.47</v>
      </c>
      <c r="K23" s="6">
        <v>1550</v>
      </c>
      <c r="L23" s="38">
        <v>63.29</v>
      </c>
      <c r="M23" s="39">
        <v>0</v>
      </c>
      <c r="N23" s="40">
        <v>1.31</v>
      </c>
      <c r="O23" s="36">
        <f>5.675*3.6</f>
        <v>20.43</v>
      </c>
      <c r="P23" s="6">
        <v>1142</v>
      </c>
      <c r="Q23" s="37">
        <v>15.06</v>
      </c>
      <c r="R23" s="38">
        <v>14.64</v>
      </c>
      <c r="S23" s="37">
        <v>897</v>
      </c>
      <c r="T23" s="6">
        <v>1341</v>
      </c>
      <c r="U23" s="38">
        <v>43.87</v>
      </c>
      <c r="V23" s="6">
        <v>1346</v>
      </c>
      <c r="W23" s="38">
        <v>-18.19</v>
      </c>
      <c r="X23" s="6">
        <v>510</v>
      </c>
      <c r="Y23" s="36">
        <v>3.263</v>
      </c>
    </row>
    <row r="24" spans="1:25" ht="12.75">
      <c r="A24" s="6">
        <v>2016</v>
      </c>
      <c r="B24" s="57">
        <v>42451</v>
      </c>
      <c r="C24" s="38">
        <v>32.47</v>
      </c>
      <c r="D24" s="6">
        <v>1322</v>
      </c>
      <c r="E24" s="38">
        <v>21.26</v>
      </c>
      <c r="F24" s="6">
        <v>506</v>
      </c>
      <c r="G24" s="38">
        <v>26.09</v>
      </c>
      <c r="H24" s="38">
        <v>88</v>
      </c>
      <c r="I24" s="6">
        <v>218</v>
      </c>
      <c r="J24" s="38">
        <v>35.67</v>
      </c>
      <c r="K24" s="6">
        <v>1410</v>
      </c>
      <c r="L24" s="38">
        <v>65.18</v>
      </c>
      <c r="M24" s="6">
        <v>0</v>
      </c>
      <c r="N24" s="36">
        <v>1.023</v>
      </c>
      <c r="O24" s="40">
        <f>6.35*3.6</f>
        <v>22.86</v>
      </c>
      <c r="P24" s="6">
        <v>1340</v>
      </c>
      <c r="Q24" s="37">
        <v>239.3</v>
      </c>
      <c r="R24" s="38">
        <v>12.82</v>
      </c>
      <c r="S24" s="37">
        <v>904</v>
      </c>
      <c r="T24" s="6">
        <v>1316</v>
      </c>
      <c r="U24" s="38">
        <v>39.3</v>
      </c>
      <c r="V24" s="6">
        <v>1327</v>
      </c>
      <c r="W24" s="35">
        <v>-16.05</v>
      </c>
      <c r="X24" s="6">
        <v>434</v>
      </c>
      <c r="Y24" s="36">
        <v>3.091</v>
      </c>
    </row>
    <row r="25" spans="1:26" ht="12.75">
      <c r="A25" s="6">
        <v>2016</v>
      </c>
      <c r="B25" s="57">
        <v>42452</v>
      </c>
      <c r="C25" s="38">
        <v>32.59</v>
      </c>
      <c r="D25" s="6">
        <v>1305</v>
      </c>
      <c r="E25" s="38">
        <v>19.6</v>
      </c>
      <c r="F25" s="6">
        <v>548</v>
      </c>
      <c r="G25" s="6">
        <v>24.17</v>
      </c>
      <c r="H25" s="38">
        <v>94.2</v>
      </c>
      <c r="I25" s="6">
        <v>555</v>
      </c>
      <c r="J25" s="38">
        <v>42.49</v>
      </c>
      <c r="K25" s="6">
        <v>1308</v>
      </c>
      <c r="L25" s="38">
        <v>75.8</v>
      </c>
      <c r="M25" s="6">
        <v>0.3</v>
      </c>
      <c r="N25" s="6">
        <v>0.988</v>
      </c>
      <c r="O25" s="40">
        <f>6.5*3.6</f>
        <v>23.400000000000002</v>
      </c>
      <c r="P25" s="6">
        <v>1656</v>
      </c>
      <c r="Q25" s="37">
        <v>187.4</v>
      </c>
      <c r="R25" s="6">
        <v>10.13</v>
      </c>
      <c r="S25" s="37">
        <v>787</v>
      </c>
      <c r="T25" s="6">
        <v>1308</v>
      </c>
      <c r="U25" s="38">
        <v>42.81</v>
      </c>
      <c r="V25" s="6">
        <v>1241</v>
      </c>
      <c r="W25" s="38">
        <v>-17.36</v>
      </c>
      <c r="X25" s="6">
        <v>608</v>
      </c>
      <c r="Y25" s="36">
        <v>2.209</v>
      </c>
      <c r="Z25" s="13"/>
    </row>
    <row r="26" spans="1:25" ht="12.75">
      <c r="A26" s="6">
        <v>2016</v>
      </c>
      <c r="B26" s="57">
        <v>42453</v>
      </c>
      <c r="C26" s="38">
        <v>26.06</v>
      </c>
      <c r="D26" s="6">
        <v>1536</v>
      </c>
      <c r="E26" s="6">
        <v>19.13</v>
      </c>
      <c r="F26" s="6">
        <v>239</v>
      </c>
      <c r="G26" s="6">
        <v>21.94</v>
      </c>
      <c r="H26" s="38">
        <v>94.3</v>
      </c>
      <c r="I26" s="6">
        <v>610</v>
      </c>
      <c r="J26" s="38">
        <v>72.2</v>
      </c>
      <c r="K26" s="6">
        <v>1504</v>
      </c>
      <c r="L26" s="38">
        <v>87.1</v>
      </c>
      <c r="M26" s="37">
        <v>1.1</v>
      </c>
      <c r="N26" s="6">
        <v>1.332</v>
      </c>
      <c r="O26" s="36">
        <f>7.7*3.6</f>
        <v>27.720000000000002</v>
      </c>
      <c r="P26" s="6">
        <v>1139</v>
      </c>
      <c r="Q26" s="37">
        <v>185.6</v>
      </c>
      <c r="R26" s="6">
        <v>5.97</v>
      </c>
      <c r="S26" s="37">
        <v>568.1</v>
      </c>
      <c r="T26" s="6">
        <v>1424</v>
      </c>
      <c r="U26" s="38">
        <v>12.85</v>
      </c>
      <c r="V26" s="6">
        <v>1509</v>
      </c>
      <c r="W26" s="38">
        <v>-17.77</v>
      </c>
      <c r="X26" s="6">
        <v>221</v>
      </c>
      <c r="Y26" s="36">
        <v>1.151</v>
      </c>
    </row>
    <row r="27" spans="1:25" ht="12.75">
      <c r="A27" s="6">
        <v>2016</v>
      </c>
      <c r="B27" s="57">
        <v>42454</v>
      </c>
      <c r="C27" s="38">
        <v>27.18</v>
      </c>
      <c r="D27" s="6">
        <v>1336</v>
      </c>
      <c r="E27" s="6">
        <v>19.93</v>
      </c>
      <c r="F27" s="6">
        <v>445</v>
      </c>
      <c r="G27" s="38">
        <v>22.16</v>
      </c>
      <c r="H27" s="38">
        <v>95.6</v>
      </c>
      <c r="I27" s="6">
        <v>359</v>
      </c>
      <c r="J27" s="6">
        <v>69.04</v>
      </c>
      <c r="K27" s="6">
        <v>1327</v>
      </c>
      <c r="L27" s="38">
        <v>89.6</v>
      </c>
      <c r="M27" s="37">
        <v>7</v>
      </c>
      <c r="N27" s="36">
        <v>1.087</v>
      </c>
      <c r="O27" s="40">
        <f>8.37*3.6</f>
        <v>30.131999999999998</v>
      </c>
      <c r="P27" s="6">
        <v>1347</v>
      </c>
      <c r="Q27" s="37">
        <v>8.29</v>
      </c>
      <c r="R27" s="6">
        <v>7.32</v>
      </c>
      <c r="S27" s="37">
        <v>895</v>
      </c>
      <c r="T27" s="6">
        <v>1307</v>
      </c>
      <c r="U27" s="38">
        <v>24.9</v>
      </c>
      <c r="V27" s="6">
        <v>1344</v>
      </c>
      <c r="W27" s="38">
        <v>-15.73</v>
      </c>
      <c r="X27" s="6">
        <v>1421</v>
      </c>
      <c r="Y27" s="36">
        <v>1.371</v>
      </c>
    </row>
    <row r="28" spans="1:25" ht="12.75">
      <c r="A28" s="6">
        <v>2016</v>
      </c>
      <c r="B28" s="57">
        <v>42455</v>
      </c>
      <c r="C28" s="6">
        <v>30.21</v>
      </c>
      <c r="D28" s="6">
        <v>1507</v>
      </c>
      <c r="E28" s="6">
        <v>19.39</v>
      </c>
      <c r="F28" s="6">
        <v>252</v>
      </c>
      <c r="G28" s="6">
        <v>24.01</v>
      </c>
      <c r="H28" s="38">
        <v>96</v>
      </c>
      <c r="I28" s="6">
        <v>724</v>
      </c>
      <c r="J28" s="38">
        <v>51.05</v>
      </c>
      <c r="K28" s="6">
        <v>1508</v>
      </c>
      <c r="L28" s="38">
        <v>81.1</v>
      </c>
      <c r="M28" s="6">
        <v>2.6</v>
      </c>
      <c r="N28" s="36">
        <v>1.468</v>
      </c>
      <c r="O28" s="40">
        <f>5.45*3.6</f>
        <v>19.62</v>
      </c>
      <c r="P28" s="6">
        <v>1356</v>
      </c>
      <c r="Q28" s="37">
        <v>26.55</v>
      </c>
      <c r="R28" s="6">
        <v>12.53</v>
      </c>
      <c r="S28" s="37">
        <v>1014</v>
      </c>
      <c r="T28" s="6">
        <v>1300</v>
      </c>
      <c r="U28" s="38">
        <v>41.06</v>
      </c>
      <c r="V28" s="6">
        <v>1213</v>
      </c>
      <c r="W28" s="38">
        <v>-15.57</v>
      </c>
      <c r="X28" s="6">
        <v>301</v>
      </c>
      <c r="Y28" s="36">
        <v>2.535</v>
      </c>
    </row>
    <row r="29" spans="1:25" ht="12.75">
      <c r="A29" s="6">
        <v>2016</v>
      </c>
      <c r="B29" s="57">
        <v>42456</v>
      </c>
      <c r="C29" s="38">
        <v>30.88</v>
      </c>
      <c r="D29" s="6">
        <v>1433</v>
      </c>
      <c r="E29" s="38">
        <v>19.8</v>
      </c>
      <c r="F29" s="6">
        <v>623</v>
      </c>
      <c r="G29" s="6">
        <v>25.95</v>
      </c>
      <c r="H29" s="38">
        <v>95.9</v>
      </c>
      <c r="I29" s="6">
        <v>647</v>
      </c>
      <c r="J29" s="38">
        <v>51.85</v>
      </c>
      <c r="K29" s="6">
        <v>1531</v>
      </c>
      <c r="L29" s="38">
        <v>79.8</v>
      </c>
      <c r="M29" s="6">
        <v>0</v>
      </c>
      <c r="N29" s="36">
        <v>0.976</v>
      </c>
      <c r="O29" s="40">
        <f>4.85*3.6</f>
        <v>17.46</v>
      </c>
      <c r="P29" s="6">
        <v>1649</v>
      </c>
      <c r="Q29" s="37">
        <v>177.8</v>
      </c>
      <c r="R29" s="38">
        <v>11.93</v>
      </c>
      <c r="S29" s="37">
        <v>950</v>
      </c>
      <c r="T29" s="6">
        <v>1245</v>
      </c>
      <c r="U29" s="38">
        <v>34.19</v>
      </c>
      <c r="V29" s="6">
        <v>1256</v>
      </c>
      <c r="W29" s="38">
        <v>-15.83</v>
      </c>
      <c r="X29" s="6">
        <v>636</v>
      </c>
      <c r="Y29" s="36">
        <v>2.431</v>
      </c>
    </row>
    <row r="30" spans="1:25" ht="12.75">
      <c r="A30" s="6">
        <v>2016</v>
      </c>
      <c r="B30" s="57">
        <v>42457</v>
      </c>
      <c r="C30" s="38">
        <v>31.34</v>
      </c>
      <c r="D30" s="6">
        <v>1534</v>
      </c>
      <c r="E30" s="6">
        <v>20.26</v>
      </c>
      <c r="F30" s="6">
        <v>2348</v>
      </c>
      <c r="G30" s="6">
        <v>24.98</v>
      </c>
      <c r="H30" s="38">
        <v>94</v>
      </c>
      <c r="I30" s="6">
        <v>414</v>
      </c>
      <c r="J30" s="38">
        <v>51.45</v>
      </c>
      <c r="K30" s="6">
        <v>1602</v>
      </c>
      <c r="L30" s="38">
        <v>78.2</v>
      </c>
      <c r="M30" s="6">
        <v>0.6</v>
      </c>
      <c r="N30" s="36">
        <v>1.192</v>
      </c>
      <c r="O30" s="36">
        <f>8.37*3.6</f>
        <v>30.131999999999998</v>
      </c>
      <c r="P30" s="6">
        <v>1847</v>
      </c>
      <c r="Q30" s="37">
        <v>99.3</v>
      </c>
      <c r="R30" s="38">
        <v>11.8</v>
      </c>
      <c r="S30" s="37">
        <v>856</v>
      </c>
      <c r="T30" s="6">
        <v>1149</v>
      </c>
      <c r="U30" s="38">
        <v>34.13</v>
      </c>
      <c r="V30" s="6">
        <v>1122</v>
      </c>
      <c r="W30" s="35">
        <v>-15.51</v>
      </c>
      <c r="X30" s="6">
        <v>0</v>
      </c>
      <c r="Y30" s="36">
        <v>2.465</v>
      </c>
    </row>
    <row r="31" spans="1:25" ht="12.75">
      <c r="A31" s="6">
        <v>2016</v>
      </c>
      <c r="B31" s="57">
        <v>42458</v>
      </c>
      <c r="C31" s="38">
        <v>32.46</v>
      </c>
      <c r="D31" s="6">
        <v>1510</v>
      </c>
      <c r="E31" s="6">
        <v>18.93</v>
      </c>
      <c r="F31" s="6">
        <v>559</v>
      </c>
      <c r="G31" s="6">
        <v>25.43</v>
      </c>
      <c r="H31" s="38">
        <v>96.4</v>
      </c>
      <c r="I31" s="6">
        <v>542</v>
      </c>
      <c r="J31" s="38">
        <v>42.76</v>
      </c>
      <c r="K31" s="6">
        <v>1515</v>
      </c>
      <c r="L31" s="38">
        <v>74.1</v>
      </c>
      <c r="M31" s="6">
        <v>0</v>
      </c>
      <c r="N31" s="36">
        <v>0.935</v>
      </c>
      <c r="O31" s="40">
        <f>5.6*3.6</f>
        <v>20.16</v>
      </c>
      <c r="P31" s="6">
        <v>206</v>
      </c>
      <c r="Q31" s="37">
        <v>77.4</v>
      </c>
      <c r="R31" s="38">
        <v>13.13</v>
      </c>
      <c r="S31" s="37">
        <v>818</v>
      </c>
      <c r="T31" s="6">
        <v>1227</v>
      </c>
      <c r="U31" s="38">
        <v>45.67</v>
      </c>
      <c r="V31" s="6">
        <v>1311</v>
      </c>
      <c r="W31" s="38">
        <v>-17.27</v>
      </c>
      <c r="X31" s="6">
        <v>519</v>
      </c>
      <c r="Y31" s="36">
        <v>2.683</v>
      </c>
    </row>
    <row r="32" spans="1:25" ht="12.75">
      <c r="A32" s="6">
        <v>2016</v>
      </c>
      <c r="B32" s="57">
        <v>42459</v>
      </c>
      <c r="C32" s="38">
        <v>31.54</v>
      </c>
      <c r="D32" s="6">
        <v>1351</v>
      </c>
      <c r="E32" s="6">
        <v>21.38</v>
      </c>
      <c r="F32" s="6">
        <v>541</v>
      </c>
      <c r="G32" s="38">
        <v>25.83</v>
      </c>
      <c r="H32" s="38">
        <v>94.7</v>
      </c>
      <c r="I32" s="6">
        <v>602</v>
      </c>
      <c r="J32" s="38">
        <v>45.02</v>
      </c>
      <c r="K32" s="6">
        <v>1610</v>
      </c>
      <c r="L32" s="38">
        <v>72.7</v>
      </c>
      <c r="M32" s="6">
        <v>0</v>
      </c>
      <c r="N32" s="36">
        <v>1.143</v>
      </c>
      <c r="O32" s="40">
        <v>17.46</v>
      </c>
      <c r="P32" s="6">
        <v>2155</v>
      </c>
      <c r="Q32" s="37">
        <v>26</v>
      </c>
      <c r="R32" s="38">
        <v>11.53</v>
      </c>
      <c r="S32" s="37">
        <v>756</v>
      </c>
      <c r="T32" s="6">
        <v>1349</v>
      </c>
      <c r="U32" s="38">
        <v>35.09</v>
      </c>
      <c r="V32" s="6">
        <v>1217</v>
      </c>
      <c r="W32" s="38">
        <v>-13.63</v>
      </c>
      <c r="X32" s="6">
        <v>2359</v>
      </c>
      <c r="Y32" s="36">
        <v>2.518</v>
      </c>
    </row>
    <row r="33" spans="1:26" ht="12.75">
      <c r="A33" s="6">
        <v>2016</v>
      </c>
      <c r="B33" s="57">
        <v>42460</v>
      </c>
      <c r="C33" s="38">
        <v>32.34</v>
      </c>
      <c r="D33" s="6">
        <v>1550</v>
      </c>
      <c r="E33" s="38">
        <v>20.13</v>
      </c>
      <c r="F33" s="6">
        <v>449</v>
      </c>
      <c r="G33" s="38">
        <v>25.22</v>
      </c>
      <c r="H33" s="38">
        <v>90</v>
      </c>
      <c r="I33" s="6">
        <v>138</v>
      </c>
      <c r="J33" s="6">
        <v>38.06</v>
      </c>
      <c r="K33" s="6">
        <v>1222</v>
      </c>
      <c r="L33" s="38">
        <v>69.41</v>
      </c>
      <c r="M33" s="6">
        <v>0</v>
      </c>
      <c r="N33" s="40">
        <v>1.211</v>
      </c>
      <c r="O33" s="36">
        <f>5.6*3.6</f>
        <v>20.16</v>
      </c>
      <c r="P33" s="6">
        <v>1247</v>
      </c>
      <c r="Q33" s="37">
        <v>31.54</v>
      </c>
      <c r="R33" s="6">
        <v>12.53</v>
      </c>
      <c r="S33" s="37">
        <v>843</v>
      </c>
      <c r="T33" s="6">
        <v>1249</v>
      </c>
      <c r="U33" s="38">
        <v>35.6</v>
      </c>
      <c r="V33" s="6">
        <v>1236</v>
      </c>
      <c r="W33" s="38">
        <v>-17.03</v>
      </c>
      <c r="X33" s="6">
        <v>633</v>
      </c>
      <c r="Y33" s="36">
        <v>2.809</v>
      </c>
      <c r="Z33" s="27"/>
    </row>
    <row r="34" spans="3:25" ht="12.75">
      <c r="C34" s="41">
        <f>AVERAGE(C3:C33)</f>
        <v>30.922903225806458</v>
      </c>
      <c r="D34" s="34"/>
      <c r="E34" s="41">
        <f>AVERAGE(E3:E33)</f>
        <v>19.986129032258063</v>
      </c>
      <c r="F34" s="34"/>
      <c r="G34" s="41">
        <f>AVERAGE(G3:G33)</f>
        <v>24.523548387096778</v>
      </c>
      <c r="H34" s="41">
        <f>AVERAGE(H3:H33)</f>
        <v>93.89677419354841</v>
      </c>
      <c r="I34" s="34"/>
      <c r="J34" s="41">
        <f>AVERAGE(J3:J33)</f>
        <v>47.603870967741926</v>
      </c>
      <c r="K34" s="34"/>
      <c r="L34" s="41">
        <f>AVERAGE(L3:L33)</f>
        <v>76.3222580645161</v>
      </c>
      <c r="M34" s="42">
        <f>SUM(M3:M33)</f>
        <v>115.59999999999995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42">
        <f>SUM(Y3:Y33)</f>
        <v>78.094</v>
      </c>
    </row>
  </sheetData>
  <sheetProtection/>
  <mergeCells count="2">
    <mergeCell ref="A1:A2"/>
    <mergeCell ref="B1:B2"/>
  </mergeCells>
  <printOptions horizontalCentered="1"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headerFooter alignWithMargins="0">
    <oddHeader>&amp;C&amp;"Arial,Negrito"POSTO METEOROLÓGICO - ESTAÇÃO EXPERIMENTAL DE CITRICULTURA DE BEBEDOURO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75" zoomScaleSheetLayoutView="75" zoomScalePageLayoutView="0" workbookViewId="0" topLeftCell="B1">
      <selection activeCell="Y33" sqref="Y33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25" ht="33.75">
      <c r="A1" s="68" t="s">
        <v>12</v>
      </c>
      <c r="B1" s="70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15</v>
      </c>
      <c r="J1" s="9" t="s">
        <v>20</v>
      </c>
      <c r="K1" s="9" t="s">
        <v>17</v>
      </c>
      <c r="L1" s="9" t="s">
        <v>21</v>
      </c>
      <c r="M1" s="10" t="s">
        <v>22</v>
      </c>
      <c r="N1" s="9" t="s">
        <v>23</v>
      </c>
      <c r="O1" s="9" t="s">
        <v>24</v>
      </c>
      <c r="P1" s="9" t="s">
        <v>15</v>
      </c>
      <c r="Q1" s="9" t="s">
        <v>35</v>
      </c>
      <c r="R1" s="9" t="s">
        <v>25</v>
      </c>
      <c r="S1" s="9" t="s">
        <v>26</v>
      </c>
      <c r="T1" s="10" t="s">
        <v>15</v>
      </c>
      <c r="U1" s="9" t="s">
        <v>27</v>
      </c>
      <c r="V1" s="9" t="s">
        <v>15</v>
      </c>
      <c r="W1" s="9" t="s">
        <v>28</v>
      </c>
      <c r="X1" s="9" t="s">
        <v>17</v>
      </c>
      <c r="Y1" s="10" t="s">
        <v>29</v>
      </c>
    </row>
    <row r="2" spans="1:25" ht="12.75">
      <c r="A2" s="69"/>
      <c r="B2" s="71"/>
      <c r="C2" s="10" t="s">
        <v>30</v>
      </c>
      <c r="D2" s="10"/>
      <c r="E2" s="10" t="s">
        <v>30</v>
      </c>
      <c r="F2" s="10"/>
      <c r="G2" s="10" t="s">
        <v>30</v>
      </c>
      <c r="H2" s="10" t="s">
        <v>31</v>
      </c>
      <c r="I2" s="10"/>
      <c r="J2" s="10" t="s">
        <v>31</v>
      </c>
      <c r="K2" s="10"/>
      <c r="L2" s="10" t="s">
        <v>31</v>
      </c>
      <c r="M2" s="10" t="s">
        <v>32</v>
      </c>
      <c r="N2" s="10" t="s">
        <v>33</v>
      </c>
      <c r="O2" s="10" t="s">
        <v>42</v>
      </c>
      <c r="P2" s="10"/>
      <c r="Q2" s="10"/>
      <c r="R2" s="10" t="s">
        <v>34</v>
      </c>
      <c r="S2" s="10"/>
      <c r="T2" s="10"/>
      <c r="U2" s="10"/>
      <c r="V2" s="10"/>
      <c r="W2" s="10"/>
      <c r="X2" s="10"/>
      <c r="Y2" s="10" t="s">
        <v>32</v>
      </c>
    </row>
    <row r="3" spans="1:25" ht="12.75">
      <c r="A3" s="6">
        <v>2016</v>
      </c>
      <c r="B3" s="55">
        <v>42461</v>
      </c>
      <c r="C3" s="56">
        <v>33.13</v>
      </c>
      <c r="D3" s="47">
        <v>1640</v>
      </c>
      <c r="E3" s="56">
        <v>19.27</v>
      </c>
      <c r="F3" s="47">
        <v>512</v>
      </c>
      <c r="G3" s="47">
        <v>25.62</v>
      </c>
      <c r="H3" s="56">
        <v>90.3</v>
      </c>
      <c r="I3" s="47">
        <v>628</v>
      </c>
      <c r="J3" s="47">
        <v>32.62</v>
      </c>
      <c r="K3" s="47">
        <v>1641</v>
      </c>
      <c r="L3" s="56">
        <v>65.03</v>
      </c>
      <c r="M3" s="47">
        <v>0</v>
      </c>
      <c r="N3" s="47">
        <v>1.037</v>
      </c>
      <c r="O3" s="48">
        <f>5.15*3.6</f>
        <v>18.540000000000003</v>
      </c>
      <c r="P3" s="47">
        <v>1042</v>
      </c>
      <c r="Q3" s="45">
        <v>50.84</v>
      </c>
      <c r="R3" s="56">
        <v>11.93</v>
      </c>
      <c r="S3" s="45">
        <v>775</v>
      </c>
      <c r="T3" s="47">
        <v>1253</v>
      </c>
      <c r="U3" s="56">
        <v>39.18</v>
      </c>
      <c r="V3" s="47">
        <v>1340</v>
      </c>
      <c r="W3" s="56">
        <v>-18.45</v>
      </c>
      <c r="X3" s="47">
        <v>414</v>
      </c>
      <c r="Y3" s="48">
        <v>2.724</v>
      </c>
    </row>
    <row r="4" spans="1:25" ht="12.75">
      <c r="A4" s="6">
        <v>2016</v>
      </c>
      <c r="B4" s="55">
        <v>42462</v>
      </c>
      <c r="C4" s="47">
        <v>33.52</v>
      </c>
      <c r="D4" s="47">
        <v>1615</v>
      </c>
      <c r="E4" s="56">
        <v>19.27</v>
      </c>
      <c r="F4" s="47">
        <v>538</v>
      </c>
      <c r="G4" s="56">
        <v>26.14</v>
      </c>
      <c r="H4" s="56">
        <v>91.1</v>
      </c>
      <c r="I4" s="47">
        <v>542</v>
      </c>
      <c r="J4" s="56">
        <v>33.15</v>
      </c>
      <c r="K4" s="47">
        <v>1615</v>
      </c>
      <c r="L4" s="56">
        <v>62.88</v>
      </c>
      <c r="M4" s="47">
        <v>0</v>
      </c>
      <c r="N4" s="47">
        <v>1.056</v>
      </c>
      <c r="O4" s="48">
        <f>4.7*3.6</f>
        <v>16.92</v>
      </c>
      <c r="P4" s="47">
        <v>1034</v>
      </c>
      <c r="Q4" s="45">
        <v>16.86</v>
      </c>
      <c r="R4" s="56">
        <v>12.06</v>
      </c>
      <c r="S4" s="45">
        <v>785</v>
      </c>
      <c r="T4" s="47">
        <v>1336</v>
      </c>
      <c r="U4" s="47">
        <v>39.12</v>
      </c>
      <c r="V4" s="47">
        <v>1307</v>
      </c>
      <c r="W4" s="56">
        <v>-17.56</v>
      </c>
      <c r="X4" s="47">
        <v>551</v>
      </c>
      <c r="Y4" s="48">
        <v>2.756</v>
      </c>
    </row>
    <row r="5" spans="1:25" ht="12.75">
      <c r="A5" s="6">
        <v>2016</v>
      </c>
      <c r="B5" s="55">
        <v>42463</v>
      </c>
      <c r="C5" s="56">
        <v>33.32</v>
      </c>
      <c r="D5" s="47">
        <v>1435</v>
      </c>
      <c r="E5" s="47">
        <v>20.39</v>
      </c>
      <c r="F5" s="47">
        <v>538</v>
      </c>
      <c r="G5" s="47">
        <v>26.41</v>
      </c>
      <c r="H5" s="56">
        <v>87.9</v>
      </c>
      <c r="I5" s="47">
        <v>538</v>
      </c>
      <c r="J5" s="56">
        <v>31.03</v>
      </c>
      <c r="K5" s="47">
        <v>1504</v>
      </c>
      <c r="L5" s="56">
        <v>64.26</v>
      </c>
      <c r="M5" s="58">
        <v>0</v>
      </c>
      <c r="N5" s="46">
        <v>0.634</v>
      </c>
      <c r="O5" s="46">
        <f>4.25*3.6</f>
        <v>15.3</v>
      </c>
      <c r="P5" s="47">
        <v>1023</v>
      </c>
      <c r="Q5" s="45">
        <v>352.8</v>
      </c>
      <c r="R5" s="47">
        <v>10.39</v>
      </c>
      <c r="S5" s="45">
        <v>763</v>
      </c>
      <c r="T5" s="47">
        <v>1225</v>
      </c>
      <c r="U5" s="47">
        <v>38.81</v>
      </c>
      <c r="V5" s="47">
        <v>1251</v>
      </c>
      <c r="W5" s="47">
        <v>-17.15</v>
      </c>
      <c r="X5" s="47">
        <v>537</v>
      </c>
      <c r="Y5" s="48">
        <v>2.381</v>
      </c>
    </row>
    <row r="6" spans="1:25" ht="12.75">
      <c r="A6" s="6">
        <v>2016</v>
      </c>
      <c r="B6" s="55">
        <v>42464</v>
      </c>
      <c r="C6" s="47">
        <v>34.11</v>
      </c>
      <c r="D6" s="47">
        <v>1522</v>
      </c>
      <c r="E6" s="47">
        <v>19.33</v>
      </c>
      <c r="F6" s="47">
        <v>626</v>
      </c>
      <c r="G6" s="56">
        <v>26.49</v>
      </c>
      <c r="H6" s="56">
        <v>92</v>
      </c>
      <c r="I6" s="47">
        <v>634</v>
      </c>
      <c r="J6" s="56">
        <v>28.11</v>
      </c>
      <c r="K6" s="47">
        <v>1524</v>
      </c>
      <c r="L6" s="56">
        <v>62.07</v>
      </c>
      <c r="M6" s="47">
        <v>0</v>
      </c>
      <c r="N6" s="48">
        <v>1.118</v>
      </c>
      <c r="O6" s="48">
        <f>4.625*3.6</f>
        <v>16.650000000000002</v>
      </c>
      <c r="P6" s="47">
        <v>1111</v>
      </c>
      <c r="Q6" s="45">
        <v>22.88</v>
      </c>
      <c r="R6" s="56">
        <v>12.19</v>
      </c>
      <c r="S6" s="45">
        <v>727</v>
      </c>
      <c r="T6" s="47">
        <v>1200</v>
      </c>
      <c r="U6" s="56">
        <v>35.51</v>
      </c>
      <c r="V6" s="47">
        <v>1301</v>
      </c>
      <c r="W6" s="56">
        <v>-17.53</v>
      </c>
      <c r="X6" s="47">
        <v>650</v>
      </c>
      <c r="Y6" s="48">
        <v>2.922</v>
      </c>
    </row>
    <row r="7" spans="1:25" ht="12.75">
      <c r="A7" s="6">
        <v>2016</v>
      </c>
      <c r="B7" s="55">
        <v>42465</v>
      </c>
      <c r="C7" s="47">
        <v>32.72</v>
      </c>
      <c r="D7" s="47">
        <v>1545</v>
      </c>
      <c r="E7" s="56">
        <v>19.73</v>
      </c>
      <c r="F7" s="47">
        <v>546</v>
      </c>
      <c r="G7" s="47">
        <v>25.77</v>
      </c>
      <c r="H7" s="56">
        <v>91.1</v>
      </c>
      <c r="I7" s="47">
        <v>549</v>
      </c>
      <c r="J7" s="56">
        <v>31.96</v>
      </c>
      <c r="K7" s="47">
        <v>1409</v>
      </c>
      <c r="L7" s="56">
        <v>62.07</v>
      </c>
      <c r="M7" s="47">
        <v>0</v>
      </c>
      <c r="N7" s="48">
        <v>1.727</v>
      </c>
      <c r="O7" s="48">
        <f>5.45*3.6</f>
        <v>19.62</v>
      </c>
      <c r="P7" s="47">
        <v>928</v>
      </c>
      <c r="Q7" s="45">
        <v>73.7</v>
      </c>
      <c r="R7" s="56">
        <v>12</v>
      </c>
      <c r="S7" s="45">
        <v>722</v>
      </c>
      <c r="T7" s="47">
        <v>1209</v>
      </c>
      <c r="U7" s="56">
        <v>34.65</v>
      </c>
      <c r="V7" s="47">
        <v>1321</v>
      </c>
      <c r="W7" s="56">
        <v>-16.85</v>
      </c>
      <c r="X7" s="47">
        <v>548</v>
      </c>
      <c r="Y7" s="48">
        <v>2.948</v>
      </c>
    </row>
    <row r="8" spans="1:25" ht="12.75">
      <c r="A8" s="6">
        <v>2016</v>
      </c>
      <c r="B8" s="55">
        <v>42466</v>
      </c>
      <c r="C8" s="47">
        <v>32.66</v>
      </c>
      <c r="D8" s="47">
        <v>1523</v>
      </c>
      <c r="E8" s="47">
        <v>18.87</v>
      </c>
      <c r="F8" s="47">
        <v>554</v>
      </c>
      <c r="G8" s="56">
        <v>25.56</v>
      </c>
      <c r="H8" s="56">
        <v>88.1</v>
      </c>
      <c r="I8" s="47">
        <v>557</v>
      </c>
      <c r="J8" s="56">
        <v>28.04</v>
      </c>
      <c r="K8" s="47">
        <v>1532</v>
      </c>
      <c r="L8" s="56">
        <v>59.41</v>
      </c>
      <c r="M8" s="47">
        <v>0</v>
      </c>
      <c r="N8" s="48">
        <v>1.019</v>
      </c>
      <c r="O8" s="48">
        <f>5*3.6</f>
        <v>18</v>
      </c>
      <c r="P8" s="47">
        <v>1052</v>
      </c>
      <c r="Q8" s="45">
        <v>15.16</v>
      </c>
      <c r="R8" s="56">
        <v>11.69</v>
      </c>
      <c r="S8" s="45">
        <v>764</v>
      </c>
      <c r="T8" s="47">
        <v>1211</v>
      </c>
      <c r="U8" s="56">
        <v>34.97</v>
      </c>
      <c r="V8" s="47">
        <v>1321</v>
      </c>
      <c r="W8" s="56">
        <v>-19.74</v>
      </c>
      <c r="X8" s="47">
        <v>639</v>
      </c>
      <c r="Y8" s="48">
        <v>2.752</v>
      </c>
    </row>
    <row r="9" spans="1:25" ht="12.75">
      <c r="A9" s="6">
        <v>2016</v>
      </c>
      <c r="B9" s="55">
        <v>42467</v>
      </c>
      <c r="C9" s="56">
        <v>33.19</v>
      </c>
      <c r="D9" s="47">
        <v>1543</v>
      </c>
      <c r="E9" s="56">
        <v>18.48</v>
      </c>
      <c r="F9" s="47">
        <v>628</v>
      </c>
      <c r="G9" s="47">
        <v>25.75</v>
      </c>
      <c r="H9" s="56">
        <v>85.2</v>
      </c>
      <c r="I9" s="47">
        <v>634</v>
      </c>
      <c r="J9" s="56">
        <v>29.43</v>
      </c>
      <c r="K9" s="47">
        <v>1544</v>
      </c>
      <c r="L9" s="56">
        <v>57.69</v>
      </c>
      <c r="M9" s="47">
        <v>0</v>
      </c>
      <c r="N9" s="48">
        <v>0.526</v>
      </c>
      <c r="O9" s="46">
        <f>4.475*3.6</f>
        <v>16.11</v>
      </c>
      <c r="P9" s="47">
        <v>1224</v>
      </c>
      <c r="Q9" s="45">
        <v>122</v>
      </c>
      <c r="R9" s="56">
        <v>11.83</v>
      </c>
      <c r="S9" s="45">
        <v>704</v>
      </c>
      <c r="T9" s="47">
        <v>1200</v>
      </c>
      <c r="U9" s="56">
        <v>32.57</v>
      </c>
      <c r="V9" s="47">
        <v>1300</v>
      </c>
      <c r="W9" s="47">
        <v>-21.09</v>
      </c>
      <c r="X9" s="47">
        <v>615</v>
      </c>
      <c r="Y9" s="48">
        <v>2.672</v>
      </c>
    </row>
    <row r="10" spans="1:25" ht="12.75">
      <c r="A10" s="6">
        <v>2016</v>
      </c>
      <c r="B10" s="55">
        <v>42468</v>
      </c>
      <c r="C10" s="47">
        <v>33.85</v>
      </c>
      <c r="D10" s="47">
        <v>1525</v>
      </c>
      <c r="E10" s="56">
        <v>18.54</v>
      </c>
      <c r="F10" s="47">
        <v>623</v>
      </c>
      <c r="G10" s="56">
        <v>26.21</v>
      </c>
      <c r="H10" s="56">
        <v>88.8</v>
      </c>
      <c r="I10" s="47">
        <v>625</v>
      </c>
      <c r="J10" s="56">
        <v>25.92</v>
      </c>
      <c r="K10" s="47">
        <v>1538</v>
      </c>
      <c r="L10" s="56">
        <v>55.15</v>
      </c>
      <c r="M10" s="47">
        <v>0</v>
      </c>
      <c r="N10" s="48">
        <v>0.62</v>
      </c>
      <c r="O10" s="46">
        <f>4.625*3.6</f>
        <v>16.650000000000002</v>
      </c>
      <c r="P10" s="47">
        <v>1219</v>
      </c>
      <c r="Q10" s="45">
        <v>46.42</v>
      </c>
      <c r="R10" s="56">
        <v>11.88</v>
      </c>
      <c r="S10" s="45">
        <v>726</v>
      </c>
      <c r="T10" s="47">
        <v>1240</v>
      </c>
      <c r="U10" s="56">
        <v>34.35</v>
      </c>
      <c r="V10" s="47">
        <v>1303</v>
      </c>
      <c r="W10" s="47">
        <v>-19.66</v>
      </c>
      <c r="X10" s="47">
        <v>546</v>
      </c>
      <c r="Y10" s="48">
        <v>2.793</v>
      </c>
    </row>
    <row r="11" spans="1:25" ht="12.75">
      <c r="A11" s="6">
        <v>2016</v>
      </c>
      <c r="B11" s="55">
        <v>42469</v>
      </c>
      <c r="C11" s="56">
        <v>33.72</v>
      </c>
      <c r="D11" s="47">
        <v>1518</v>
      </c>
      <c r="E11" s="56">
        <v>18.14</v>
      </c>
      <c r="F11" s="47">
        <v>549</v>
      </c>
      <c r="G11" s="56">
        <v>26.21</v>
      </c>
      <c r="H11" s="56">
        <v>84.5</v>
      </c>
      <c r="I11" s="47">
        <v>546</v>
      </c>
      <c r="J11" s="56">
        <v>24</v>
      </c>
      <c r="K11" s="47">
        <v>1507</v>
      </c>
      <c r="L11" s="56">
        <v>54.17</v>
      </c>
      <c r="M11" s="47">
        <v>0</v>
      </c>
      <c r="N11" s="46">
        <v>0.731</v>
      </c>
      <c r="O11" s="48">
        <f>4.475*3.6</f>
        <v>16.11</v>
      </c>
      <c r="P11" s="47">
        <v>1142</v>
      </c>
      <c r="Q11" s="45">
        <v>354.5</v>
      </c>
      <c r="R11" s="47">
        <v>11.63</v>
      </c>
      <c r="S11" s="45">
        <v>749</v>
      </c>
      <c r="T11" s="47">
        <v>1239</v>
      </c>
      <c r="U11" s="56">
        <v>34.84</v>
      </c>
      <c r="V11" s="47">
        <v>1256</v>
      </c>
      <c r="W11" s="56">
        <v>-19.67</v>
      </c>
      <c r="X11" s="47">
        <v>619</v>
      </c>
      <c r="Y11" s="48">
        <v>2.818</v>
      </c>
    </row>
    <row r="12" spans="1:25" ht="12.75">
      <c r="A12" s="6">
        <v>2016</v>
      </c>
      <c r="B12" s="55">
        <v>42470</v>
      </c>
      <c r="C12" s="56">
        <v>33.85</v>
      </c>
      <c r="D12" s="47">
        <v>1508</v>
      </c>
      <c r="E12" s="56">
        <v>19</v>
      </c>
      <c r="F12" s="47">
        <v>620</v>
      </c>
      <c r="G12" s="47">
        <v>26.19</v>
      </c>
      <c r="H12" s="56">
        <v>82.9</v>
      </c>
      <c r="I12" s="47">
        <v>616</v>
      </c>
      <c r="J12" s="56">
        <v>16.71</v>
      </c>
      <c r="K12" s="47">
        <v>1259</v>
      </c>
      <c r="L12" s="56">
        <v>50.96</v>
      </c>
      <c r="M12" s="47">
        <v>0</v>
      </c>
      <c r="N12" s="46">
        <v>0.818</v>
      </c>
      <c r="O12" s="48">
        <f>5.45*3.6</f>
        <v>19.62</v>
      </c>
      <c r="P12" s="47">
        <v>1220</v>
      </c>
      <c r="Q12" s="45">
        <v>29.85</v>
      </c>
      <c r="R12" s="56">
        <v>11.99</v>
      </c>
      <c r="S12" s="45">
        <v>723</v>
      </c>
      <c r="T12" s="47">
        <v>1222</v>
      </c>
      <c r="U12" s="56">
        <v>30.16</v>
      </c>
      <c r="V12" s="47">
        <v>1241</v>
      </c>
      <c r="W12" s="56">
        <v>-21.11</v>
      </c>
      <c r="X12" s="47">
        <v>616</v>
      </c>
      <c r="Y12" s="48">
        <v>3.071</v>
      </c>
    </row>
    <row r="13" spans="1:26" ht="12.75">
      <c r="A13" s="6">
        <v>2016</v>
      </c>
      <c r="B13" s="55">
        <v>42471</v>
      </c>
      <c r="C13" s="56">
        <v>33.32</v>
      </c>
      <c r="D13" s="47">
        <v>1433</v>
      </c>
      <c r="E13" s="47">
        <v>18.54</v>
      </c>
      <c r="F13" s="47">
        <v>546</v>
      </c>
      <c r="G13" s="56">
        <v>25.87</v>
      </c>
      <c r="H13" s="56">
        <v>80.3</v>
      </c>
      <c r="I13" s="47">
        <v>545</v>
      </c>
      <c r="J13" s="56">
        <v>24.66</v>
      </c>
      <c r="K13" s="47">
        <v>1322</v>
      </c>
      <c r="L13" s="56">
        <v>52.51</v>
      </c>
      <c r="M13" s="47">
        <v>0</v>
      </c>
      <c r="N13" s="48">
        <v>0.871</v>
      </c>
      <c r="O13" s="48">
        <f>5.225*3.6</f>
        <v>18.81</v>
      </c>
      <c r="P13" s="47">
        <v>1115</v>
      </c>
      <c r="Q13" s="45">
        <v>330</v>
      </c>
      <c r="R13" s="56">
        <v>10.86</v>
      </c>
      <c r="S13" s="45">
        <v>737</v>
      </c>
      <c r="T13" s="47">
        <v>1346</v>
      </c>
      <c r="U13" s="56">
        <v>33.19</v>
      </c>
      <c r="V13" s="47">
        <v>1250</v>
      </c>
      <c r="W13" s="47">
        <v>-19.67</v>
      </c>
      <c r="X13" s="47">
        <v>526</v>
      </c>
      <c r="Y13" s="48">
        <v>2.711</v>
      </c>
      <c r="Z13" s="13"/>
    </row>
    <row r="14" spans="1:25" ht="12.75">
      <c r="A14" s="6">
        <v>2016</v>
      </c>
      <c r="B14" s="55">
        <v>42472</v>
      </c>
      <c r="C14" s="56">
        <v>32.92</v>
      </c>
      <c r="D14" s="47">
        <v>1426</v>
      </c>
      <c r="E14" s="47">
        <v>18.67</v>
      </c>
      <c r="F14" s="47">
        <v>450</v>
      </c>
      <c r="G14" s="56">
        <v>25.6</v>
      </c>
      <c r="H14" s="56">
        <v>86.1</v>
      </c>
      <c r="I14" s="47">
        <v>453</v>
      </c>
      <c r="J14" s="56">
        <v>28.24</v>
      </c>
      <c r="K14" s="47">
        <v>1544</v>
      </c>
      <c r="L14" s="56">
        <v>57.95</v>
      </c>
      <c r="M14" s="47">
        <v>0</v>
      </c>
      <c r="N14" s="48">
        <v>0.939</v>
      </c>
      <c r="O14" s="46">
        <f>5.6*3.6</f>
        <v>20.16</v>
      </c>
      <c r="P14" s="47">
        <v>1023</v>
      </c>
      <c r="Q14" s="45">
        <v>64.6</v>
      </c>
      <c r="R14" s="47">
        <v>11.35</v>
      </c>
      <c r="S14" s="45">
        <v>731</v>
      </c>
      <c r="T14" s="47">
        <v>1241</v>
      </c>
      <c r="U14" s="56">
        <v>34.17</v>
      </c>
      <c r="V14" s="47">
        <v>1317</v>
      </c>
      <c r="W14" s="56">
        <v>-18.16</v>
      </c>
      <c r="X14" s="47">
        <v>539</v>
      </c>
      <c r="Y14" s="48">
        <v>2.933</v>
      </c>
    </row>
    <row r="15" spans="1:25" ht="12.75">
      <c r="A15" s="6">
        <v>2016</v>
      </c>
      <c r="B15" s="55">
        <v>42473</v>
      </c>
      <c r="C15" s="56">
        <v>32.33</v>
      </c>
      <c r="D15" s="47">
        <v>1420</v>
      </c>
      <c r="E15" s="56">
        <v>19.27</v>
      </c>
      <c r="F15" s="47">
        <v>451</v>
      </c>
      <c r="G15" s="47">
        <v>25.94</v>
      </c>
      <c r="H15" s="56">
        <v>85.6</v>
      </c>
      <c r="I15" s="47">
        <v>536</v>
      </c>
      <c r="J15" s="56">
        <v>28.51</v>
      </c>
      <c r="K15" s="47">
        <v>1450</v>
      </c>
      <c r="L15" s="56">
        <v>56.56</v>
      </c>
      <c r="M15" s="58">
        <v>0</v>
      </c>
      <c r="N15" s="48">
        <v>1.05</v>
      </c>
      <c r="O15" s="46">
        <f>5.15*3.6</f>
        <v>18.540000000000003</v>
      </c>
      <c r="P15" s="47">
        <v>1040</v>
      </c>
      <c r="Q15" s="45">
        <v>72.5</v>
      </c>
      <c r="R15" s="56">
        <v>11.24</v>
      </c>
      <c r="S15" s="45">
        <v>712</v>
      </c>
      <c r="T15" s="47">
        <v>1308</v>
      </c>
      <c r="U15" s="56">
        <v>31.86</v>
      </c>
      <c r="V15" s="47">
        <v>1306</v>
      </c>
      <c r="W15" s="56">
        <v>-17.22</v>
      </c>
      <c r="X15" s="47">
        <v>553</v>
      </c>
      <c r="Y15" s="48">
        <v>2.867</v>
      </c>
    </row>
    <row r="16" spans="1:25" ht="12.75">
      <c r="A16" s="6">
        <v>2016</v>
      </c>
      <c r="B16" s="55">
        <v>42474</v>
      </c>
      <c r="C16" s="47">
        <v>33.32</v>
      </c>
      <c r="D16" s="47">
        <v>1523</v>
      </c>
      <c r="E16" s="56">
        <v>19.6</v>
      </c>
      <c r="F16" s="47">
        <v>613</v>
      </c>
      <c r="G16" s="56">
        <v>26.17</v>
      </c>
      <c r="H16" s="56">
        <v>82.4</v>
      </c>
      <c r="I16" s="47">
        <v>613</v>
      </c>
      <c r="J16" s="56">
        <v>28.64</v>
      </c>
      <c r="K16" s="47">
        <v>1458</v>
      </c>
      <c r="L16" s="56">
        <v>55.57</v>
      </c>
      <c r="M16" s="47">
        <v>0</v>
      </c>
      <c r="N16" s="48">
        <v>0.83</v>
      </c>
      <c r="O16" s="46">
        <f>6.125*3.6</f>
        <v>22.05</v>
      </c>
      <c r="P16" s="47">
        <v>1215</v>
      </c>
      <c r="Q16" s="45">
        <v>20.62</v>
      </c>
      <c r="R16" s="56">
        <v>11.19</v>
      </c>
      <c r="S16" s="45">
        <v>755</v>
      </c>
      <c r="T16" s="47">
        <v>1224</v>
      </c>
      <c r="U16" s="56">
        <v>35.48</v>
      </c>
      <c r="V16" s="47">
        <v>1311</v>
      </c>
      <c r="W16" s="56">
        <v>-16.35</v>
      </c>
      <c r="X16" s="47">
        <v>349</v>
      </c>
      <c r="Y16" s="48">
        <v>2.727</v>
      </c>
    </row>
    <row r="17" spans="1:25" ht="12.75">
      <c r="A17" s="6">
        <v>2016</v>
      </c>
      <c r="B17" s="55">
        <v>42475</v>
      </c>
      <c r="C17" s="56">
        <v>32.07</v>
      </c>
      <c r="D17" s="47">
        <v>1339</v>
      </c>
      <c r="E17" s="56">
        <v>18.74</v>
      </c>
      <c r="F17" s="47">
        <v>615</v>
      </c>
      <c r="G17" s="56">
        <v>25.54</v>
      </c>
      <c r="H17" s="56">
        <v>86.1</v>
      </c>
      <c r="I17" s="47">
        <v>605</v>
      </c>
      <c r="J17" s="56">
        <v>29.5</v>
      </c>
      <c r="K17" s="47">
        <v>1348</v>
      </c>
      <c r="L17" s="56">
        <v>56.13</v>
      </c>
      <c r="M17" s="47">
        <v>0</v>
      </c>
      <c r="N17" s="48">
        <v>0.699</v>
      </c>
      <c r="O17" s="46">
        <f>4.925*3.6</f>
        <v>17.73</v>
      </c>
      <c r="P17" s="47">
        <v>1259</v>
      </c>
      <c r="Q17" s="45">
        <v>24.76</v>
      </c>
      <c r="R17" s="56">
        <v>9.85</v>
      </c>
      <c r="S17" s="45">
        <v>774</v>
      </c>
      <c r="T17" s="47">
        <v>1228</v>
      </c>
      <c r="U17" s="56">
        <v>32.85</v>
      </c>
      <c r="V17" s="47">
        <v>1255</v>
      </c>
      <c r="W17" s="56">
        <v>-17.3</v>
      </c>
      <c r="X17" s="47">
        <v>639</v>
      </c>
      <c r="Y17" s="48">
        <v>2.468</v>
      </c>
    </row>
    <row r="18" spans="1:25" ht="12.75">
      <c r="A18" s="6">
        <v>2016</v>
      </c>
      <c r="B18" s="55">
        <v>42476</v>
      </c>
      <c r="C18" s="56">
        <v>32.39</v>
      </c>
      <c r="D18" s="47">
        <v>1503</v>
      </c>
      <c r="E18" s="56">
        <v>19.13</v>
      </c>
      <c r="F18" s="47">
        <v>505</v>
      </c>
      <c r="G18" s="56">
        <v>25.25</v>
      </c>
      <c r="H18" s="56">
        <v>80.9</v>
      </c>
      <c r="I18" s="47">
        <v>503</v>
      </c>
      <c r="J18" s="56">
        <v>25.46</v>
      </c>
      <c r="K18" s="47">
        <v>1136</v>
      </c>
      <c r="L18" s="56">
        <v>54.05</v>
      </c>
      <c r="M18" s="47">
        <v>0</v>
      </c>
      <c r="N18" s="48">
        <v>1.276</v>
      </c>
      <c r="O18" s="46">
        <f>7.1*3.6</f>
        <v>25.56</v>
      </c>
      <c r="P18" s="47">
        <v>1518</v>
      </c>
      <c r="Q18" s="45">
        <v>51.4</v>
      </c>
      <c r="R18" s="56">
        <v>11.31</v>
      </c>
      <c r="S18" s="45">
        <v>683</v>
      </c>
      <c r="T18" s="47">
        <v>1315</v>
      </c>
      <c r="U18" s="56">
        <v>30.5</v>
      </c>
      <c r="V18" s="47">
        <v>1312</v>
      </c>
      <c r="W18" s="47">
        <v>-19.97</v>
      </c>
      <c r="X18" s="47">
        <v>546</v>
      </c>
      <c r="Y18" s="48">
        <v>3.238</v>
      </c>
    </row>
    <row r="19" spans="1:25" ht="12.75">
      <c r="A19" s="6">
        <v>2016</v>
      </c>
      <c r="B19" s="55">
        <v>42477</v>
      </c>
      <c r="C19" s="56">
        <v>32.39</v>
      </c>
      <c r="D19" s="47">
        <v>1552</v>
      </c>
      <c r="E19" s="56">
        <v>19</v>
      </c>
      <c r="F19" s="47">
        <v>552</v>
      </c>
      <c r="G19" s="56">
        <v>25.41</v>
      </c>
      <c r="H19" s="56">
        <v>76.7</v>
      </c>
      <c r="I19" s="47">
        <v>311</v>
      </c>
      <c r="J19" s="56">
        <v>25.79</v>
      </c>
      <c r="K19" s="47">
        <v>1429</v>
      </c>
      <c r="L19" s="56">
        <v>51.99</v>
      </c>
      <c r="M19" s="47">
        <v>0</v>
      </c>
      <c r="N19" s="46">
        <v>0.965</v>
      </c>
      <c r="O19" s="48">
        <f>5.75*3.6</f>
        <v>20.7</v>
      </c>
      <c r="P19" s="47">
        <v>1110</v>
      </c>
      <c r="Q19" s="45">
        <v>57.16</v>
      </c>
      <c r="R19" s="56">
        <v>11.32</v>
      </c>
      <c r="S19" s="45">
        <v>686.8</v>
      </c>
      <c r="T19" s="47">
        <v>1221</v>
      </c>
      <c r="U19" s="56">
        <v>33.27</v>
      </c>
      <c r="V19" s="47">
        <v>1312</v>
      </c>
      <c r="W19" s="56">
        <v>-19.3</v>
      </c>
      <c r="X19" s="47">
        <v>624</v>
      </c>
      <c r="Y19" s="48">
        <v>2.869</v>
      </c>
    </row>
    <row r="20" spans="1:25" ht="12.75">
      <c r="A20" s="6">
        <v>2016</v>
      </c>
      <c r="B20" s="55">
        <v>42478</v>
      </c>
      <c r="C20" s="56">
        <v>32.53</v>
      </c>
      <c r="D20" s="47">
        <v>1422</v>
      </c>
      <c r="E20" s="56">
        <v>19.27</v>
      </c>
      <c r="F20" s="47">
        <v>539</v>
      </c>
      <c r="G20" s="47">
        <v>25.66</v>
      </c>
      <c r="H20" s="56">
        <v>80.1</v>
      </c>
      <c r="I20" s="47">
        <v>538</v>
      </c>
      <c r="J20" s="47">
        <v>28.77</v>
      </c>
      <c r="K20" s="47">
        <v>1559</v>
      </c>
      <c r="L20" s="56">
        <v>55.68</v>
      </c>
      <c r="M20" s="47">
        <v>0</v>
      </c>
      <c r="N20" s="48">
        <v>1.494</v>
      </c>
      <c r="O20" s="46">
        <f>6.575*3.6</f>
        <v>23.67</v>
      </c>
      <c r="P20" s="47">
        <v>1008</v>
      </c>
      <c r="Q20" s="45">
        <v>50.85</v>
      </c>
      <c r="R20" s="47">
        <v>11.07</v>
      </c>
      <c r="S20" s="45">
        <v>705</v>
      </c>
      <c r="T20" s="47">
        <v>1249</v>
      </c>
      <c r="U20" s="56">
        <v>34.79</v>
      </c>
      <c r="V20" s="47">
        <v>1308</v>
      </c>
      <c r="W20" s="47">
        <v>-18.16</v>
      </c>
      <c r="X20" s="47">
        <v>552</v>
      </c>
      <c r="Y20" s="48">
        <v>3.072</v>
      </c>
    </row>
    <row r="21" spans="1:25" ht="12.75">
      <c r="A21" s="6">
        <v>2016</v>
      </c>
      <c r="B21" s="55">
        <v>42479</v>
      </c>
      <c r="C21" s="47">
        <v>31.87</v>
      </c>
      <c r="D21" s="47">
        <v>1343</v>
      </c>
      <c r="E21" s="47">
        <v>17.88</v>
      </c>
      <c r="F21" s="47">
        <v>639</v>
      </c>
      <c r="G21" s="56">
        <v>24.87</v>
      </c>
      <c r="H21" s="56">
        <v>78.9</v>
      </c>
      <c r="I21" s="47">
        <v>641</v>
      </c>
      <c r="J21" s="56">
        <v>28.84</v>
      </c>
      <c r="K21" s="47">
        <v>1323</v>
      </c>
      <c r="L21" s="56">
        <v>53.7</v>
      </c>
      <c r="M21" s="47">
        <v>0</v>
      </c>
      <c r="N21" s="48">
        <v>1.386</v>
      </c>
      <c r="O21" s="46">
        <f>8.22*3.6</f>
        <v>29.592000000000002</v>
      </c>
      <c r="P21" s="47">
        <v>1045</v>
      </c>
      <c r="Q21" s="45">
        <v>354.5</v>
      </c>
      <c r="R21" s="47">
        <v>10.82</v>
      </c>
      <c r="S21" s="45">
        <v>723</v>
      </c>
      <c r="T21" s="47">
        <v>1152</v>
      </c>
      <c r="U21" s="56">
        <v>30.62</v>
      </c>
      <c r="V21" s="47">
        <v>1300</v>
      </c>
      <c r="W21" s="56">
        <v>-19.79</v>
      </c>
      <c r="X21" s="47">
        <v>644</v>
      </c>
      <c r="Y21" s="47">
        <v>3.057</v>
      </c>
    </row>
    <row r="22" spans="1:25" ht="12.75">
      <c r="A22" s="6">
        <v>2016</v>
      </c>
      <c r="B22" s="55">
        <v>42480</v>
      </c>
      <c r="C22" s="47">
        <v>32.19</v>
      </c>
      <c r="D22" s="47">
        <v>1544</v>
      </c>
      <c r="E22" s="47">
        <v>19.27</v>
      </c>
      <c r="F22" s="47">
        <v>613</v>
      </c>
      <c r="G22" s="56">
        <v>25.06</v>
      </c>
      <c r="H22" s="56">
        <v>82.8</v>
      </c>
      <c r="I22" s="47">
        <v>615</v>
      </c>
      <c r="J22" s="56">
        <v>31.75</v>
      </c>
      <c r="K22" s="47">
        <v>1546</v>
      </c>
      <c r="L22" s="56">
        <v>58.88</v>
      </c>
      <c r="M22" s="47">
        <v>0</v>
      </c>
      <c r="N22" s="48">
        <v>0.679</v>
      </c>
      <c r="O22" s="46">
        <v>17.19</v>
      </c>
      <c r="P22" s="47">
        <v>1046</v>
      </c>
      <c r="Q22" s="45">
        <v>60.08</v>
      </c>
      <c r="R22" s="56">
        <v>9.9</v>
      </c>
      <c r="S22" s="45">
        <v>797</v>
      </c>
      <c r="T22" s="47">
        <v>1134</v>
      </c>
      <c r="U22" s="56">
        <v>30.93</v>
      </c>
      <c r="V22" s="47">
        <v>1226</v>
      </c>
      <c r="W22" s="47">
        <v>-17.09</v>
      </c>
      <c r="X22" s="47">
        <v>638</v>
      </c>
      <c r="Y22" s="46">
        <v>2.344</v>
      </c>
    </row>
    <row r="23" spans="1:25" ht="12.75">
      <c r="A23" s="6">
        <v>2016</v>
      </c>
      <c r="B23" s="55">
        <v>42481</v>
      </c>
      <c r="C23" s="47">
        <v>32.27</v>
      </c>
      <c r="D23" s="47">
        <v>1404</v>
      </c>
      <c r="E23" s="56">
        <v>17.94</v>
      </c>
      <c r="F23" s="47">
        <v>351</v>
      </c>
      <c r="G23" s="56">
        <v>25.01</v>
      </c>
      <c r="H23" s="56">
        <v>82.7</v>
      </c>
      <c r="I23" s="47">
        <v>354</v>
      </c>
      <c r="J23" s="56">
        <v>26.32</v>
      </c>
      <c r="K23" s="47">
        <v>1405</v>
      </c>
      <c r="L23" s="56">
        <v>53.49</v>
      </c>
      <c r="M23" s="47">
        <v>0</v>
      </c>
      <c r="N23" s="47">
        <v>0.854</v>
      </c>
      <c r="O23" s="46">
        <v>20.16</v>
      </c>
      <c r="P23" s="47">
        <v>1017</v>
      </c>
      <c r="Q23" s="45">
        <v>10.26</v>
      </c>
      <c r="R23" s="56">
        <v>9.4</v>
      </c>
      <c r="S23" s="45">
        <v>835</v>
      </c>
      <c r="T23" s="47">
        <v>1245</v>
      </c>
      <c r="U23" s="56">
        <v>31</v>
      </c>
      <c r="V23" s="47">
        <v>1208</v>
      </c>
      <c r="W23" s="56">
        <v>-18.84</v>
      </c>
      <c r="X23" s="47">
        <v>619</v>
      </c>
      <c r="Y23" s="46">
        <v>2.473</v>
      </c>
    </row>
    <row r="24" spans="1:25" ht="12.75">
      <c r="A24" s="6">
        <v>2016</v>
      </c>
      <c r="B24" s="55">
        <v>42482</v>
      </c>
      <c r="C24" s="56">
        <v>33.18</v>
      </c>
      <c r="D24" s="47">
        <v>1510</v>
      </c>
      <c r="E24" s="56">
        <v>17.87</v>
      </c>
      <c r="F24" s="47">
        <v>424</v>
      </c>
      <c r="G24" s="56">
        <v>25.25</v>
      </c>
      <c r="H24" s="56">
        <v>83.2</v>
      </c>
      <c r="I24" s="47">
        <v>423</v>
      </c>
      <c r="J24" s="56">
        <v>24.99</v>
      </c>
      <c r="K24" s="47">
        <v>1519</v>
      </c>
      <c r="L24" s="56">
        <v>54.13</v>
      </c>
      <c r="M24" s="47">
        <v>0</v>
      </c>
      <c r="N24" s="48">
        <v>0.538</v>
      </c>
      <c r="O24" s="48">
        <f>5.45*3.6</f>
        <v>19.62</v>
      </c>
      <c r="P24" s="47">
        <v>1341</v>
      </c>
      <c r="Q24" s="45">
        <v>0.094</v>
      </c>
      <c r="R24" s="47">
        <v>10.58</v>
      </c>
      <c r="S24" s="45">
        <v>805</v>
      </c>
      <c r="T24" s="47">
        <v>1231</v>
      </c>
      <c r="U24" s="47">
        <v>36.44</v>
      </c>
      <c r="V24" s="47">
        <v>1240</v>
      </c>
      <c r="W24" s="47">
        <v>-18.96</v>
      </c>
      <c r="X24" s="47">
        <v>640</v>
      </c>
      <c r="Y24" s="48">
        <v>2.492</v>
      </c>
    </row>
    <row r="25" spans="1:26" ht="12.75">
      <c r="A25" s="6">
        <v>2016</v>
      </c>
      <c r="B25" s="55">
        <v>42483</v>
      </c>
      <c r="C25" s="47">
        <v>32.66</v>
      </c>
      <c r="D25" s="47">
        <v>1447</v>
      </c>
      <c r="E25" s="47">
        <v>18.74</v>
      </c>
      <c r="F25" s="47">
        <v>621</v>
      </c>
      <c r="G25" s="56">
        <v>25.5</v>
      </c>
      <c r="H25" s="56">
        <v>77.3</v>
      </c>
      <c r="I25" s="47">
        <v>729</v>
      </c>
      <c r="J25" s="56">
        <v>28.37</v>
      </c>
      <c r="K25" s="47">
        <v>1454</v>
      </c>
      <c r="L25" s="56">
        <v>53.32</v>
      </c>
      <c r="M25" s="47">
        <v>0</v>
      </c>
      <c r="N25" s="47">
        <v>1.029</v>
      </c>
      <c r="O25" s="48">
        <f>6.875*3.6</f>
        <v>24.75</v>
      </c>
      <c r="P25" s="47">
        <v>1104</v>
      </c>
      <c r="Q25" s="45">
        <v>24.95</v>
      </c>
      <c r="R25" s="56">
        <v>10.18</v>
      </c>
      <c r="S25" s="45">
        <v>695.6</v>
      </c>
      <c r="T25" s="47">
        <v>1308</v>
      </c>
      <c r="U25" s="56">
        <v>33.02</v>
      </c>
      <c r="V25" s="47">
        <v>1326</v>
      </c>
      <c r="W25" s="56">
        <v>-17.5</v>
      </c>
      <c r="X25" s="47">
        <v>640</v>
      </c>
      <c r="Y25" s="48">
        <v>2.715</v>
      </c>
      <c r="Z25" s="33"/>
    </row>
    <row r="26" spans="1:25" ht="12.75">
      <c r="A26" s="6">
        <v>2016</v>
      </c>
      <c r="B26" s="55">
        <v>42484</v>
      </c>
      <c r="C26" s="56">
        <v>32.39</v>
      </c>
      <c r="D26" s="47">
        <v>1523</v>
      </c>
      <c r="E26" s="56">
        <v>17.94</v>
      </c>
      <c r="F26" s="47">
        <v>640</v>
      </c>
      <c r="G26" s="47">
        <v>25.5</v>
      </c>
      <c r="H26" s="56">
        <v>77.6</v>
      </c>
      <c r="I26" s="47">
        <v>643</v>
      </c>
      <c r="J26" s="47">
        <v>25.79</v>
      </c>
      <c r="K26" s="47">
        <v>1451</v>
      </c>
      <c r="L26" s="56">
        <v>49.67</v>
      </c>
      <c r="M26" s="47">
        <v>0</v>
      </c>
      <c r="N26" s="47">
        <v>0.863</v>
      </c>
      <c r="O26" s="48">
        <f>5.975*3.6</f>
        <v>21.509999999999998</v>
      </c>
      <c r="P26" s="47">
        <v>1116</v>
      </c>
      <c r="Q26" s="45">
        <v>21.94</v>
      </c>
      <c r="R26" s="47">
        <v>10.42</v>
      </c>
      <c r="S26" s="45">
        <v>690.8</v>
      </c>
      <c r="T26" s="47">
        <v>1145</v>
      </c>
      <c r="U26" s="56">
        <v>35.39</v>
      </c>
      <c r="V26" s="47">
        <v>1319</v>
      </c>
      <c r="W26" s="56">
        <v>-17.95</v>
      </c>
      <c r="X26" s="47">
        <v>530</v>
      </c>
      <c r="Y26" s="48">
        <v>2.742</v>
      </c>
    </row>
    <row r="27" spans="1:25" ht="12.75">
      <c r="A27" s="6">
        <v>2016</v>
      </c>
      <c r="B27" s="55">
        <v>42485</v>
      </c>
      <c r="C27" s="56">
        <v>33.38</v>
      </c>
      <c r="D27" s="47">
        <v>1422</v>
      </c>
      <c r="E27" s="47">
        <v>17.67</v>
      </c>
      <c r="F27" s="47">
        <v>328</v>
      </c>
      <c r="G27" s="47">
        <v>25.37</v>
      </c>
      <c r="H27" s="56">
        <v>84.4</v>
      </c>
      <c r="I27" s="47">
        <v>325</v>
      </c>
      <c r="J27" s="56">
        <v>28.7</v>
      </c>
      <c r="K27" s="47">
        <v>1423</v>
      </c>
      <c r="L27" s="56">
        <v>54.21</v>
      </c>
      <c r="M27" s="47">
        <v>0</v>
      </c>
      <c r="N27" s="46">
        <v>1.314</v>
      </c>
      <c r="O27" s="46">
        <f>6.2*3.6</f>
        <v>22.32</v>
      </c>
      <c r="P27" s="47">
        <v>1047</v>
      </c>
      <c r="Q27" s="45">
        <v>315.8</v>
      </c>
      <c r="R27" s="56">
        <v>10.05</v>
      </c>
      <c r="S27" s="45">
        <v>771</v>
      </c>
      <c r="T27" s="47">
        <v>1304</v>
      </c>
      <c r="U27" s="56">
        <v>35.42</v>
      </c>
      <c r="V27" s="47">
        <v>1328</v>
      </c>
      <c r="W27" s="47">
        <v>-18.01</v>
      </c>
      <c r="X27" s="47">
        <v>635</v>
      </c>
      <c r="Y27" s="46">
        <v>2.963</v>
      </c>
    </row>
    <row r="28" spans="1:25" ht="12.75">
      <c r="A28" s="6">
        <v>2016</v>
      </c>
      <c r="B28" s="55">
        <v>42486</v>
      </c>
      <c r="C28" s="56">
        <v>26.32</v>
      </c>
      <c r="D28" s="47">
        <v>1328</v>
      </c>
      <c r="E28" s="56">
        <v>19.27</v>
      </c>
      <c r="F28" s="47">
        <v>2354</v>
      </c>
      <c r="G28" s="56">
        <v>21.95</v>
      </c>
      <c r="H28" s="56">
        <v>94.6</v>
      </c>
      <c r="I28" s="47">
        <v>2334</v>
      </c>
      <c r="J28" s="56">
        <v>49.68</v>
      </c>
      <c r="K28" s="47">
        <v>1329</v>
      </c>
      <c r="L28" s="56">
        <v>74.1</v>
      </c>
      <c r="M28" s="47">
        <v>1.6</v>
      </c>
      <c r="N28" s="46">
        <v>1.846</v>
      </c>
      <c r="O28" s="48">
        <f>8.3*3.6</f>
        <v>29.880000000000003</v>
      </c>
      <c r="P28" s="47">
        <v>637</v>
      </c>
      <c r="Q28" s="45">
        <v>175.3</v>
      </c>
      <c r="R28" s="56">
        <v>4.858</v>
      </c>
      <c r="S28" s="45">
        <v>760</v>
      </c>
      <c r="T28" s="47">
        <v>1247</v>
      </c>
      <c r="U28" s="56">
        <v>17.86</v>
      </c>
      <c r="V28" s="47">
        <v>1335</v>
      </c>
      <c r="W28" s="47">
        <v>-12.13</v>
      </c>
      <c r="X28" s="47">
        <v>218</v>
      </c>
      <c r="Y28" s="46">
        <v>1.386</v>
      </c>
    </row>
    <row r="29" spans="1:25" ht="12.75">
      <c r="A29" s="6">
        <v>2016</v>
      </c>
      <c r="B29" s="55">
        <v>42487</v>
      </c>
      <c r="C29" s="56">
        <v>19.93</v>
      </c>
      <c r="D29" s="47">
        <v>233</v>
      </c>
      <c r="E29" s="47">
        <v>11.45</v>
      </c>
      <c r="F29" s="47">
        <v>2148</v>
      </c>
      <c r="G29" s="56">
        <v>14.98</v>
      </c>
      <c r="H29" s="56">
        <v>95.8</v>
      </c>
      <c r="I29" s="47">
        <v>609</v>
      </c>
      <c r="J29" s="56">
        <v>64.91</v>
      </c>
      <c r="K29" s="47">
        <v>1540</v>
      </c>
      <c r="L29" s="56">
        <v>86.4</v>
      </c>
      <c r="M29" s="47">
        <v>3.1</v>
      </c>
      <c r="N29" s="46">
        <v>2.182</v>
      </c>
      <c r="O29" s="48">
        <f>8.15*3.6</f>
        <v>29.340000000000003</v>
      </c>
      <c r="P29" s="47">
        <v>748</v>
      </c>
      <c r="Q29" s="45">
        <v>229.5</v>
      </c>
      <c r="R29" s="56">
        <v>3.586</v>
      </c>
      <c r="S29" s="45">
        <v>475.1</v>
      </c>
      <c r="T29" s="47">
        <v>1536</v>
      </c>
      <c r="U29" s="56">
        <v>-0.89</v>
      </c>
      <c r="V29" s="47">
        <v>1554</v>
      </c>
      <c r="W29" s="56">
        <v>-24.87</v>
      </c>
      <c r="X29" s="47">
        <v>2240</v>
      </c>
      <c r="Y29" s="46">
        <v>0.616</v>
      </c>
    </row>
    <row r="30" spans="1:25" ht="12.75">
      <c r="A30" s="6">
        <v>2016</v>
      </c>
      <c r="B30" s="55">
        <v>42488</v>
      </c>
      <c r="C30" s="47">
        <v>19.97</v>
      </c>
      <c r="D30" s="47">
        <v>1402</v>
      </c>
      <c r="E30" s="56">
        <v>9.01</v>
      </c>
      <c r="F30" s="47">
        <v>635</v>
      </c>
      <c r="G30" s="47">
        <v>14.73</v>
      </c>
      <c r="H30" s="56">
        <v>94.2</v>
      </c>
      <c r="I30" s="47">
        <v>713</v>
      </c>
      <c r="J30" s="47">
        <v>47.63</v>
      </c>
      <c r="K30" s="47">
        <v>1346</v>
      </c>
      <c r="L30" s="56">
        <v>77.1</v>
      </c>
      <c r="M30" s="58">
        <v>0</v>
      </c>
      <c r="N30" s="47">
        <v>0.734</v>
      </c>
      <c r="O30" s="48">
        <f>3.95*3.6</f>
        <v>14.22</v>
      </c>
      <c r="P30" s="47">
        <v>1346</v>
      </c>
      <c r="Q30" s="45">
        <v>186.5</v>
      </c>
      <c r="R30" s="56">
        <v>6.191</v>
      </c>
      <c r="S30" s="45">
        <v>807</v>
      </c>
      <c r="T30" s="47">
        <v>1032</v>
      </c>
      <c r="U30" s="56">
        <v>9.28</v>
      </c>
      <c r="V30" s="47">
        <v>1319</v>
      </c>
      <c r="W30" s="56">
        <v>-27.48</v>
      </c>
      <c r="X30" s="47">
        <v>655</v>
      </c>
      <c r="Y30" s="48">
        <v>1.103</v>
      </c>
    </row>
    <row r="31" spans="1:25" ht="12.75">
      <c r="A31" s="6">
        <v>2016</v>
      </c>
      <c r="B31" s="55">
        <v>42489</v>
      </c>
      <c r="C31" s="47">
        <v>18.59</v>
      </c>
      <c r="D31" s="47">
        <v>1419</v>
      </c>
      <c r="E31" s="47">
        <v>13.64</v>
      </c>
      <c r="F31" s="47">
        <v>630</v>
      </c>
      <c r="G31" s="56">
        <v>15.76</v>
      </c>
      <c r="H31" s="56">
        <v>95.3</v>
      </c>
      <c r="I31" s="47">
        <v>2358</v>
      </c>
      <c r="J31" s="56">
        <v>80.4</v>
      </c>
      <c r="K31" s="47">
        <v>1403</v>
      </c>
      <c r="L31" s="56">
        <v>88.4</v>
      </c>
      <c r="M31" s="47">
        <v>2.3</v>
      </c>
      <c r="N31" s="48">
        <v>0.47</v>
      </c>
      <c r="O31" s="46">
        <f>3.125*3.6</f>
        <v>11.25</v>
      </c>
      <c r="P31" s="47">
        <v>758</v>
      </c>
      <c r="Q31" s="45">
        <v>149.4</v>
      </c>
      <c r="R31" s="56">
        <v>3.526</v>
      </c>
      <c r="S31" s="45">
        <v>165.1</v>
      </c>
      <c r="T31" s="47">
        <v>1220</v>
      </c>
      <c r="U31" s="56">
        <v>4.272</v>
      </c>
      <c r="V31" s="47">
        <v>1403</v>
      </c>
      <c r="W31" s="47">
        <v>-17.77</v>
      </c>
      <c r="X31" s="47">
        <v>2359</v>
      </c>
      <c r="Y31" s="48">
        <v>0.564</v>
      </c>
    </row>
    <row r="32" spans="1:25" ht="12.75">
      <c r="A32" s="6">
        <v>2016</v>
      </c>
      <c r="B32" s="55">
        <v>42490</v>
      </c>
      <c r="C32" s="56">
        <v>24.32</v>
      </c>
      <c r="D32" s="47">
        <v>1524</v>
      </c>
      <c r="E32" s="56">
        <v>10.4</v>
      </c>
      <c r="F32" s="47">
        <v>644</v>
      </c>
      <c r="G32" s="47">
        <v>16.87</v>
      </c>
      <c r="H32" s="56">
        <v>97.5</v>
      </c>
      <c r="I32" s="47">
        <v>711</v>
      </c>
      <c r="J32" s="56">
        <v>32.69</v>
      </c>
      <c r="K32" s="47">
        <v>1524</v>
      </c>
      <c r="L32" s="56">
        <v>71.6</v>
      </c>
      <c r="M32" s="47">
        <v>0.2</v>
      </c>
      <c r="N32" s="48">
        <v>0.895</v>
      </c>
      <c r="O32" s="46">
        <f>6.2*3.6</f>
        <v>22.32</v>
      </c>
      <c r="P32" s="47">
        <v>1321</v>
      </c>
      <c r="Q32" s="47">
        <v>233.8</v>
      </c>
      <c r="R32" s="56">
        <v>11.68</v>
      </c>
      <c r="S32" s="45">
        <v>747</v>
      </c>
      <c r="T32" s="47">
        <v>1142</v>
      </c>
      <c r="U32" s="56">
        <v>34.23</v>
      </c>
      <c r="V32" s="47">
        <v>1246</v>
      </c>
      <c r="W32" s="56">
        <v>-22.2</v>
      </c>
      <c r="X32" s="47">
        <v>2343</v>
      </c>
      <c r="Y32" s="48">
        <v>2.285</v>
      </c>
    </row>
    <row r="33" spans="2:25" ht="12.75">
      <c r="B33" s="59"/>
      <c r="C33" s="60">
        <f>AVERAGE(C3:C32)</f>
        <v>31.080333333333336</v>
      </c>
      <c r="D33" s="61"/>
      <c r="E33" s="60">
        <f>AVERAGE(E3:E32)</f>
        <v>17.810666666666666</v>
      </c>
      <c r="F33" s="61"/>
      <c r="G33" s="60">
        <f>AVERAGE(G3:G32)</f>
        <v>24.22133333333334</v>
      </c>
      <c r="H33" s="60">
        <f>AVERAGE(H3:H32)</f>
        <v>86.14666666666668</v>
      </c>
      <c r="I33" s="61"/>
      <c r="J33" s="60">
        <f>AVERAGE(J3:J32)</f>
        <v>32.35366666666666</v>
      </c>
      <c r="K33" s="61"/>
      <c r="L33" s="60">
        <f>AVERAGE(L3:L32)</f>
        <v>60.304333333333346</v>
      </c>
      <c r="M33" s="42">
        <f>SUM(M3:M32)</f>
        <v>7.2</v>
      </c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42">
        <f>SUM(Y3:Y32)</f>
        <v>75.46199999999997</v>
      </c>
    </row>
  </sheetData>
  <sheetProtection/>
  <mergeCells count="2">
    <mergeCell ref="A1:A2"/>
    <mergeCell ref="B1:B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W35" sqref="W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5" max="15" width="10.8515625" style="0" customWidth="1"/>
    <col min="16" max="16" width="7.7109375" style="0" customWidth="1"/>
    <col min="17" max="17" width="7.8515625" style="0" customWidth="1"/>
    <col min="18" max="18" width="8.00390625" style="0" customWidth="1"/>
    <col min="20" max="20" width="8.7109375" style="0" customWidth="1"/>
    <col min="21" max="21" width="8.140625" style="0" customWidth="1"/>
    <col min="22" max="22" width="7.00390625" style="0" customWidth="1"/>
    <col min="23" max="24" width="7.7109375" style="0" customWidth="1"/>
    <col min="25" max="25" width="7.57421875" style="0" customWidth="1"/>
  </cols>
  <sheetData>
    <row r="1" spans="1:5" ht="12.75">
      <c r="A1" s="67">
        <v>39448</v>
      </c>
      <c r="B1" s="67"/>
      <c r="C1" s="8">
        <v>1</v>
      </c>
      <c r="E1">
        <v>3.6</v>
      </c>
    </row>
    <row r="2" spans="1:25" ht="33.75">
      <c r="A2" s="68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2016</v>
      </c>
      <c r="B4" s="55">
        <v>42491</v>
      </c>
      <c r="C4" s="6">
        <v>25.38</v>
      </c>
      <c r="D4" s="6">
        <v>1434</v>
      </c>
      <c r="E4" s="38">
        <v>9.74</v>
      </c>
      <c r="F4" s="6">
        <v>607</v>
      </c>
      <c r="G4" s="6">
        <v>16.96</v>
      </c>
      <c r="H4" s="38">
        <v>86.9</v>
      </c>
      <c r="I4" s="6">
        <v>456</v>
      </c>
      <c r="J4" s="38">
        <v>23.6</v>
      </c>
      <c r="K4" s="6">
        <v>1505</v>
      </c>
      <c r="L4" s="38">
        <v>57.15</v>
      </c>
      <c r="M4" s="6">
        <v>0</v>
      </c>
      <c r="N4" s="36">
        <v>1.097</v>
      </c>
      <c r="O4" s="36">
        <f>5.675*3.6</f>
        <v>20.43</v>
      </c>
      <c r="P4" s="6">
        <v>1016</v>
      </c>
      <c r="Q4" s="37">
        <v>91.7</v>
      </c>
      <c r="R4" s="38">
        <v>11.67</v>
      </c>
      <c r="S4" s="37">
        <v>591.9</v>
      </c>
      <c r="T4" s="6">
        <v>1232</v>
      </c>
      <c r="U4" s="38">
        <v>28.4</v>
      </c>
      <c r="V4" s="6">
        <v>1307</v>
      </c>
      <c r="W4" s="38">
        <v>-26.1</v>
      </c>
      <c r="X4" s="6">
        <v>639</v>
      </c>
      <c r="Y4" s="36">
        <v>2.432</v>
      </c>
    </row>
    <row r="5" spans="1:25" ht="12.75">
      <c r="A5" s="6">
        <v>2016</v>
      </c>
      <c r="B5" s="55">
        <v>42492</v>
      </c>
      <c r="C5" s="38">
        <v>28.81</v>
      </c>
      <c r="D5" s="6">
        <v>1525</v>
      </c>
      <c r="E5" s="38">
        <v>9.01</v>
      </c>
      <c r="F5" s="6">
        <v>503</v>
      </c>
      <c r="G5" s="38">
        <v>17.94</v>
      </c>
      <c r="H5" s="38">
        <v>79.5</v>
      </c>
      <c r="I5" s="6">
        <v>504</v>
      </c>
      <c r="J5" s="38">
        <v>18.17</v>
      </c>
      <c r="K5" s="6">
        <v>1332</v>
      </c>
      <c r="L5" s="38">
        <v>49.29</v>
      </c>
      <c r="M5" s="39">
        <v>0</v>
      </c>
      <c r="N5" s="6">
        <v>1.069</v>
      </c>
      <c r="O5" s="40">
        <f>5.3*3.6</f>
        <v>19.08</v>
      </c>
      <c r="P5" s="6">
        <v>913</v>
      </c>
      <c r="Q5" s="37">
        <v>93.9</v>
      </c>
      <c r="R5" s="38">
        <v>11.22</v>
      </c>
      <c r="S5" s="37">
        <v>605.9</v>
      </c>
      <c r="T5" s="6">
        <v>1247</v>
      </c>
      <c r="U5" s="38">
        <v>31.33</v>
      </c>
      <c r="V5" s="6">
        <v>1314</v>
      </c>
      <c r="W5" s="38">
        <v>-27.07</v>
      </c>
      <c r="X5" s="6">
        <v>144</v>
      </c>
      <c r="Y5" s="6">
        <v>2.432</v>
      </c>
    </row>
    <row r="6" spans="1:25" ht="12.75">
      <c r="A6" s="6">
        <v>2016</v>
      </c>
      <c r="B6" s="55">
        <v>42493</v>
      </c>
      <c r="C6" s="38">
        <v>29.48</v>
      </c>
      <c r="D6" s="6">
        <v>1452</v>
      </c>
      <c r="E6" s="38">
        <v>12.32</v>
      </c>
      <c r="F6" s="6">
        <v>552</v>
      </c>
      <c r="G6" s="6">
        <v>20.44</v>
      </c>
      <c r="H6" s="38">
        <v>70.5</v>
      </c>
      <c r="I6" s="6">
        <v>515</v>
      </c>
      <c r="J6" s="38">
        <v>23</v>
      </c>
      <c r="K6" s="6">
        <v>1539</v>
      </c>
      <c r="L6" s="38">
        <v>48.06</v>
      </c>
      <c r="M6" s="6">
        <v>0</v>
      </c>
      <c r="N6" s="36">
        <v>0.939</v>
      </c>
      <c r="O6" s="36">
        <f>4.925*3.6</f>
        <v>17.73</v>
      </c>
      <c r="P6" s="6">
        <v>1520</v>
      </c>
      <c r="Q6" s="37">
        <v>193.5</v>
      </c>
      <c r="R6" s="38">
        <v>10.61</v>
      </c>
      <c r="S6" s="37">
        <v>638.7</v>
      </c>
      <c r="T6" s="6">
        <v>1148</v>
      </c>
      <c r="U6" s="38">
        <v>37.67</v>
      </c>
      <c r="V6" s="6">
        <v>1307</v>
      </c>
      <c r="W6" s="6">
        <v>-21.18</v>
      </c>
      <c r="X6" s="6">
        <v>333</v>
      </c>
      <c r="Y6" s="40">
        <v>2.559</v>
      </c>
    </row>
    <row r="7" spans="1:25" ht="12.75">
      <c r="A7" s="6">
        <v>2016</v>
      </c>
      <c r="B7" s="55">
        <v>42494</v>
      </c>
      <c r="C7" s="6">
        <v>29.68</v>
      </c>
      <c r="D7" s="6">
        <v>1532</v>
      </c>
      <c r="E7" s="38">
        <v>13.25</v>
      </c>
      <c r="F7" s="6">
        <v>603</v>
      </c>
      <c r="G7" s="6">
        <v>21.38</v>
      </c>
      <c r="H7" s="38">
        <v>78.9</v>
      </c>
      <c r="I7" s="6">
        <v>603</v>
      </c>
      <c r="J7" s="38">
        <v>24.53</v>
      </c>
      <c r="K7" s="6">
        <v>1445</v>
      </c>
      <c r="L7" s="38">
        <v>50.21</v>
      </c>
      <c r="M7" s="6">
        <v>0</v>
      </c>
      <c r="N7" s="6">
        <v>1.068</v>
      </c>
      <c r="O7" s="40">
        <f>6.275*3.6</f>
        <v>22.590000000000003</v>
      </c>
      <c r="P7" s="6">
        <v>1224</v>
      </c>
      <c r="Q7" s="37">
        <v>111.5</v>
      </c>
      <c r="R7" s="38">
        <v>10.55</v>
      </c>
      <c r="S7" s="37">
        <v>584</v>
      </c>
      <c r="T7" s="6">
        <v>1255</v>
      </c>
      <c r="U7" s="38">
        <v>32.57</v>
      </c>
      <c r="V7" s="6">
        <v>1313</v>
      </c>
      <c r="W7" s="38">
        <v>-20.84</v>
      </c>
      <c r="X7" s="6">
        <v>640</v>
      </c>
      <c r="Y7" s="36">
        <v>2.692</v>
      </c>
    </row>
    <row r="8" spans="1:25" ht="12.75">
      <c r="A8" s="6">
        <v>2016</v>
      </c>
      <c r="B8" s="55">
        <v>42495</v>
      </c>
      <c r="C8" s="38">
        <v>29.67</v>
      </c>
      <c r="D8" s="6">
        <v>1504</v>
      </c>
      <c r="E8" s="38">
        <v>14.77</v>
      </c>
      <c r="F8" s="6">
        <v>259</v>
      </c>
      <c r="G8" s="38">
        <v>21.4</v>
      </c>
      <c r="H8" s="38">
        <v>79.7</v>
      </c>
      <c r="I8" s="6">
        <v>304</v>
      </c>
      <c r="J8" s="38">
        <v>25.99</v>
      </c>
      <c r="K8" s="6">
        <v>1410</v>
      </c>
      <c r="L8" s="38">
        <v>54.73</v>
      </c>
      <c r="M8" s="6">
        <v>0</v>
      </c>
      <c r="N8" s="6">
        <v>0.995</v>
      </c>
      <c r="O8" s="36">
        <f>5.075*3.6</f>
        <v>18.27</v>
      </c>
      <c r="P8" s="6">
        <v>1410</v>
      </c>
      <c r="Q8" s="37">
        <v>184.6</v>
      </c>
      <c r="R8" s="6">
        <v>10.58</v>
      </c>
      <c r="S8" s="37">
        <v>575</v>
      </c>
      <c r="T8" s="6">
        <v>1158</v>
      </c>
      <c r="U8" s="38">
        <v>31.48</v>
      </c>
      <c r="V8" s="6">
        <v>1307</v>
      </c>
      <c r="W8" s="6">
        <v>-19.54</v>
      </c>
      <c r="X8" s="6">
        <v>638</v>
      </c>
      <c r="Y8" s="36">
        <v>2.686</v>
      </c>
    </row>
    <row r="9" spans="1:25" ht="12.75">
      <c r="A9" s="6">
        <v>2016</v>
      </c>
      <c r="B9" s="55">
        <v>42496</v>
      </c>
      <c r="C9" s="38">
        <v>31</v>
      </c>
      <c r="D9" s="6">
        <v>1436</v>
      </c>
      <c r="E9" s="38">
        <v>14.31</v>
      </c>
      <c r="F9" s="6">
        <v>654</v>
      </c>
      <c r="G9" s="38">
        <v>22.33</v>
      </c>
      <c r="H9" s="38">
        <v>84.2</v>
      </c>
      <c r="I9" s="6">
        <v>657</v>
      </c>
      <c r="J9" s="6">
        <v>22.94</v>
      </c>
      <c r="K9" s="6">
        <v>1631</v>
      </c>
      <c r="L9" s="38">
        <v>54.63</v>
      </c>
      <c r="M9" s="6">
        <v>0</v>
      </c>
      <c r="N9" s="36">
        <v>1.515</v>
      </c>
      <c r="O9" s="36">
        <f>7.02*3.6</f>
        <v>25.272</v>
      </c>
      <c r="P9" s="6">
        <v>1421</v>
      </c>
      <c r="Q9" s="37">
        <v>237.9</v>
      </c>
      <c r="R9" s="6">
        <v>9.76</v>
      </c>
      <c r="S9" s="37">
        <v>669.1</v>
      </c>
      <c r="T9" s="6">
        <v>1243</v>
      </c>
      <c r="U9" s="38">
        <v>35.42</v>
      </c>
      <c r="V9" s="6">
        <v>1323</v>
      </c>
      <c r="W9" s="38">
        <v>-19.69</v>
      </c>
      <c r="X9" s="6">
        <v>620</v>
      </c>
      <c r="Y9" s="36">
        <v>2.723</v>
      </c>
    </row>
    <row r="10" spans="1:25" ht="12.75">
      <c r="A10" s="6">
        <v>2016</v>
      </c>
      <c r="B10" s="55">
        <v>42497</v>
      </c>
      <c r="C10" s="38">
        <v>31.33</v>
      </c>
      <c r="D10" s="6">
        <v>1443</v>
      </c>
      <c r="E10" s="38">
        <v>16.03</v>
      </c>
      <c r="F10" s="6">
        <v>420</v>
      </c>
      <c r="G10" s="6">
        <v>23.16</v>
      </c>
      <c r="H10" s="38">
        <v>83.3</v>
      </c>
      <c r="I10" s="6">
        <v>420</v>
      </c>
      <c r="J10" s="38">
        <v>27.25</v>
      </c>
      <c r="K10" s="6">
        <v>1443</v>
      </c>
      <c r="L10" s="38">
        <v>54.97</v>
      </c>
      <c r="M10" s="6">
        <v>0</v>
      </c>
      <c r="N10" s="40">
        <v>1.008</v>
      </c>
      <c r="O10" s="36">
        <f>4.55*3.6</f>
        <v>16.38</v>
      </c>
      <c r="P10" s="6">
        <v>1015</v>
      </c>
      <c r="Q10" s="37">
        <v>75.6</v>
      </c>
      <c r="R10" s="6">
        <v>8.53</v>
      </c>
      <c r="S10" s="37">
        <v>677.1</v>
      </c>
      <c r="T10" s="6">
        <v>1238</v>
      </c>
      <c r="U10" s="6">
        <v>34.08</v>
      </c>
      <c r="V10" s="6">
        <v>1259</v>
      </c>
      <c r="W10" s="38">
        <v>-16.2</v>
      </c>
      <c r="X10" s="6">
        <v>434</v>
      </c>
      <c r="Y10" s="36">
        <v>2.157</v>
      </c>
    </row>
    <row r="11" spans="1:25" ht="12.75">
      <c r="A11" s="6">
        <v>2016</v>
      </c>
      <c r="B11" s="55">
        <v>42498</v>
      </c>
      <c r="C11" s="38">
        <v>30.74</v>
      </c>
      <c r="D11" s="6">
        <v>1442</v>
      </c>
      <c r="E11" s="38">
        <v>17.87</v>
      </c>
      <c r="F11" s="6">
        <v>625</v>
      </c>
      <c r="G11" s="6">
        <v>23.86</v>
      </c>
      <c r="H11" s="38">
        <v>77.1</v>
      </c>
      <c r="I11" s="6">
        <v>626</v>
      </c>
      <c r="J11" s="6">
        <v>31.62</v>
      </c>
      <c r="K11" s="6">
        <v>1348</v>
      </c>
      <c r="L11" s="38">
        <v>57.92</v>
      </c>
      <c r="M11" s="6">
        <v>0</v>
      </c>
      <c r="N11" s="40">
        <v>1.762</v>
      </c>
      <c r="O11" s="36">
        <f>5.6*3.6</f>
        <v>20.16</v>
      </c>
      <c r="P11" s="6">
        <v>2048</v>
      </c>
      <c r="Q11" s="37">
        <v>135</v>
      </c>
      <c r="R11" s="38">
        <v>7.87</v>
      </c>
      <c r="S11" s="37">
        <v>610.7</v>
      </c>
      <c r="T11" s="6">
        <v>1153</v>
      </c>
      <c r="U11" s="6">
        <v>33.33</v>
      </c>
      <c r="V11" s="6">
        <v>1258</v>
      </c>
      <c r="W11" s="6">
        <v>-12.97</v>
      </c>
      <c r="X11" s="6">
        <v>643</v>
      </c>
      <c r="Y11" s="40">
        <v>2.229</v>
      </c>
    </row>
    <row r="12" spans="1:25" ht="12.75">
      <c r="A12" s="6">
        <v>2016</v>
      </c>
      <c r="B12" s="55">
        <v>42499</v>
      </c>
      <c r="C12" s="38">
        <v>31.99</v>
      </c>
      <c r="D12" s="6">
        <v>1407</v>
      </c>
      <c r="E12" s="6">
        <v>18.14</v>
      </c>
      <c r="F12" s="6">
        <v>519</v>
      </c>
      <c r="G12" s="6">
        <v>24.19</v>
      </c>
      <c r="H12" s="38">
        <v>82.9</v>
      </c>
      <c r="I12" s="6">
        <v>519</v>
      </c>
      <c r="J12" s="38">
        <v>30.16</v>
      </c>
      <c r="K12" s="6">
        <v>1418</v>
      </c>
      <c r="L12" s="38">
        <v>59.73</v>
      </c>
      <c r="M12" s="6">
        <v>0</v>
      </c>
      <c r="N12" s="40">
        <v>1.751</v>
      </c>
      <c r="O12" s="36">
        <f>7.4*3.6</f>
        <v>26.64</v>
      </c>
      <c r="P12" s="6">
        <v>1507</v>
      </c>
      <c r="Q12" s="37">
        <v>19.01</v>
      </c>
      <c r="R12" s="38">
        <v>8.86</v>
      </c>
      <c r="S12" s="37">
        <v>649.7</v>
      </c>
      <c r="T12" s="6">
        <v>126</v>
      </c>
      <c r="U12" s="6">
        <v>35.93</v>
      </c>
      <c r="V12" s="6">
        <v>1319</v>
      </c>
      <c r="W12" s="6">
        <v>-11.87</v>
      </c>
      <c r="X12" s="6">
        <v>647</v>
      </c>
      <c r="Y12" s="36">
        <v>2.508</v>
      </c>
    </row>
    <row r="13" spans="1:25" ht="12.75">
      <c r="A13" s="6">
        <v>2016</v>
      </c>
      <c r="B13" s="55">
        <v>42500</v>
      </c>
      <c r="C13" s="38">
        <v>24.42</v>
      </c>
      <c r="D13" s="6">
        <v>1132</v>
      </c>
      <c r="E13" s="6">
        <v>16.21</v>
      </c>
      <c r="F13" s="6">
        <v>2328</v>
      </c>
      <c r="G13" s="38">
        <v>19.25</v>
      </c>
      <c r="H13" s="38">
        <v>93.8</v>
      </c>
      <c r="I13" s="6">
        <v>2329</v>
      </c>
      <c r="J13" s="38">
        <v>57.46</v>
      </c>
      <c r="K13" s="6">
        <v>1133</v>
      </c>
      <c r="L13" s="38">
        <v>82.1</v>
      </c>
      <c r="M13" s="6">
        <v>2.2</v>
      </c>
      <c r="N13" s="36">
        <v>1.934</v>
      </c>
      <c r="O13" s="36">
        <f>8.15*3.6</f>
        <v>29.340000000000003</v>
      </c>
      <c r="P13" s="6">
        <v>609</v>
      </c>
      <c r="Q13" s="37">
        <v>171.2</v>
      </c>
      <c r="R13" s="38">
        <v>3.515</v>
      </c>
      <c r="S13" s="37">
        <v>715</v>
      </c>
      <c r="T13" s="6">
        <v>1120</v>
      </c>
      <c r="U13" s="38">
        <v>14.29</v>
      </c>
      <c r="V13" s="6">
        <v>1147</v>
      </c>
      <c r="W13" s="38">
        <v>-13.59</v>
      </c>
      <c r="X13" s="6">
        <v>2314</v>
      </c>
      <c r="Y13" s="40">
        <v>0.948</v>
      </c>
    </row>
    <row r="14" spans="1:26" ht="12.75">
      <c r="A14" s="6">
        <v>2016</v>
      </c>
      <c r="B14" s="55">
        <v>42501</v>
      </c>
      <c r="C14" s="38">
        <v>27.5</v>
      </c>
      <c r="D14" s="6">
        <v>1506</v>
      </c>
      <c r="E14" s="38">
        <v>14.71</v>
      </c>
      <c r="F14" s="6">
        <v>641</v>
      </c>
      <c r="G14" s="38">
        <v>20.43</v>
      </c>
      <c r="H14" s="38">
        <v>95.7</v>
      </c>
      <c r="I14" s="6">
        <v>658</v>
      </c>
      <c r="J14" s="38">
        <v>38.79</v>
      </c>
      <c r="K14" s="6">
        <v>1542</v>
      </c>
      <c r="L14" s="38">
        <v>72.5</v>
      </c>
      <c r="M14" s="6">
        <v>0.1</v>
      </c>
      <c r="N14" s="36">
        <v>0.536</v>
      </c>
      <c r="O14" s="36">
        <f>4.475*3.6</f>
        <v>16.11</v>
      </c>
      <c r="P14" s="6">
        <v>1401</v>
      </c>
      <c r="Q14" s="37">
        <v>92.3</v>
      </c>
      <c r="R14" s="38">
        <v>5.996</v>
      </c>
      <c r="S14" s="37">
        <v>647.7</v>
      </c>
      <c r="T14" s="6">
        <v>1342</v>
      </c>
      <c r="U14" s="38">
        <v>18.79</v>
      </c>
      <c r="V14" s="6">
        <v>1400</v>
      </c>
      <c r="W14" s="6">
        <v>-18.78</v>
      </c>
      <c r="X14" s="6">
        <v>633</v>
      </c>
      <c r="Y14" s="40">
        <v>1.311</v>
      </c>
      <c r="Z14" s="13"/>
    </row>
    <row r="15" spans="1:25" ht="12.75">
      <c r="A15" s="6">
        <v>2016</v>
      </c>
      <c r="B15" s="55">
        <v>42502</v>
      </c>
      <c r="C15" s="6">
        <v>27.36</v>
      </c>
      <c r="D15" s="6">
        <v>1510</v>
      </c>
      <c r="E15" s="6">
        <v>17.14</v>
      </c>
      <c r="F15" s="6">
        <v>510</v>
      </c>
      <c r="G15" s="6">
        <v>21.41</v>
      </c>
      <c r="H15" s="38">
        <v>95.6</v>
      </c>
      <c r="I15" s="6">
        <v>517</v>
      </c>
      <c r="J15" s="38">
        <v>48.4</v>
      </c>
      <c r="K15" s="6">
        <v>1414</v>
      </c>
      <c r="L15" s="38">
        <v>77.1</v>
      </c>
      <c r="M15" s="6">
        <v>15.8</v>
      </c>
      <c r="N15" s="36">
        <v>1.527</v>
      </c>
      <c r="O15" s="40">
        <f>6.575*3.6</f>
        <v>23.67</v>
      </c>
      <c r="P15" s="6">
        <v>311</v>
      </c>
      <c r="Q15" s="37">
        <v>180.4</v>
      </c>
      <c r="R15" s="38">
        <v>7.42</v>
      </c>
      <c r="S15" s="37">
        <v>631.8</v>
      </c>
      <c r="T15" s="6">
        <v>1110</v>
      </c>
      <c r="U15" s="38">
        <v>21.62</v>
      </c>
      <c r="V15" s="6">
        <v>1348</v>
      </c>
      <c r="W15" s="38">
        <v>-49.84</v>
      </c>
      <c r="X15" s="6">
        <v>332</v>
      </c>
      <c r="Y15" s="36">
        <v>1.603</v>
      </c>
    </row>
    <row r="16" spans="1:25" ht="12.75">
      <c r="A16" s="6">
        <v>2016</v>
      </c>
      <c r="B16" s="55">
        <v>42503</v>
      </c>
      <c r="C16" s="6">
        <v>26.31</v>
      </c>
      <c r="D16" s="6">
        <v>1509</v>
      </c>
      <c r="E16" s="38">
        <v>16.88</v>
      </c>
      <c r="F16" s="6">
        <v>436</v>
      </c>
      <c r="G16" s="38">
        <v>20.79</v>
      </c>
      <c r="H16" s="38">
        <v>85.8</v>
      </c>
      <c r="I16" s="6">
        <v>436</v>
      </c>
      <c r="J16" s="38">
        <v>48.21</v>
      </c>
      <c r="K16" s="6">
        <v>1511</v>
      </c>
      <c r="L16" s="38">
        <v>70.8</v>
      </c>
      <c r="M16" s="6">
        <v>0</v>
      </c>
      <c r="N16" s="36">
        <v>2.058</v>
      </c>
      <c r="O16" s="36">
        <f>5.9*3.6</f>
        <v>21.240000000000002</v>
      </c>
      <c r="P16" s="6">
        <v>832</v>
      </c>
      <c r="Q16" s="37">
        <v>92</v>
      </c>
      <c r="R16" s="38">
        <v>5.139</v>
      </c>
      <c r="S16" s="37">
        <v>687.5</v>
      </c>
      <c r="T16" s="6">
        <v>1340</v>
      </c>
      <c r="U16" s="38">
        <v>19.98</v>
      </c>
      <c r="V16" s="6">
        <v>1429</v>
      </c>
      <c r="W16" s="38">
        <v>-14.45</v>
      </c>
      <c r="X16" s="6">
        <v>602</v>
      </c>
      <c r="Y16" s="36">
        <v>1.425</v>
      </c>
    </row>
    <row r="17" spans="1:25" ht="12.75">
      <c r="A17" s="6">
        <v>2016</v>
      </c>
      <c r="B17" s="55">
        <v>42504</v>
      </c>
      <c r="C17" s="6">
        <v>28.36</v>
      </c>
      <c r="D17" s="6">
        <v>1528</v>
      </c>
      <c r="E17" s="38">
        <v>15.48</v>
      </c>
      <c r="F17" s="6">
        <v>614</v>
      </c>
      <c r="G17" s="38">
        <v>21.28</v>
      </c>
      <c r="H17" s="38">
        <v>89.1</v>
      </c>
      <c r="I17" s="6">
        <v>652</v>
      </c>
      <c r="J17" s="38">
        <v>41.84</v>
      </c>
      <c r="K17" s="6">
        <v>1601</v>
      </c>
      <c r="L17" s="38">
        <v>68.74</v>
      </c>
      <c r="M17" s="39">
        <v>0</v>
      </c>
      <c r="N17" s="36">
        <v>2.059</v>
      </c>
      <c r="O17" s="36">
        <f>5.9*3.6</f>
        <v>21.240000000000002</v>
      </c>
      <c r="P17" s="6">
        <v>839</v>
      </c>
      <c r="Q17" s="37">
        <v>87.9</v>
      </c>
      <c r="R17" s="38">
        <v>8.56</v>
      </c>
      <c r="S17" s="37">
        <v>590</v>
      </c>
      <c r="T17" s="6">
        <v>1313</v>
      </c>
      <c r="U17" s="6">
        <v>45.38</v>
      </c>
      <c r="V17" s="6">
        <v>1342</v>
      </c>
      <c r="W17" s="6">
        <v>-17.15</v>
      </c>
      <c r="X17" s="6">
        <v>631</v>
      </c>
      <c r="Y17" s="36">
        <v>1.895</v>
      </c>
    </row>
    <row r="18" spans="1:25" ht="12.75">
      <c r="A18" s="6">
        <v>2016</v>
      </c>
      <c r="B18" s="55">
        <v>42505</v>
      </c>
      <c r="C18" s="38">
        <v>30.8</v>
      </c>
      <c r="D18" s="6">
        <v>1452</v>
      </c>
      <c r="E18" s="38">
        <v>15.09</v>
      </c>
      <c r="F18" s="6">
        <v>608</v>
      </c>
      <c r="G18" s="38">
        <v>22.42</v>
      </c>
      <c r="H18" s="38">
        <v>93.5</v>
      </c>
      <c r="I18" s="6">
        <v>635</v>
      </c>
      <c r="J18" s="38">
        <v>37.39</v>
      </c>
      <c r="K18" s="6">
        <v>1518</v>
      </c>
      <c r="L18" s="38">
        <v>67.8</v>
      </c>
      <c r="M18" s="6">
        <v>0</v>
      </c>
      <c r="N18" s="6">
        <v>1.559</v>
      </c>
      <c r="O18" s="40">
        <f>6.35*3.6</f>
        <v>22.86</v>
      </c>
      <c r="P18" s="6">
        <v>1426</v>
      </c>
      <c r="Q18" s="37">
        <v>310.4</v>
      </c>
      <c r="R18" s="38">
        <v>8.88</v>
      </c>
      <c r="S18" s="37">
        <v>612.9</v>
      </c>
      <c r="T18" s="6">
        <v>1227</v>
      </c>
      <c r="U18" s="6">
        <v>38.83</v>
      </c>
      <c r="V18" s="6">
        <v>1328</v>
      </c>
      <c r="W18" s="38">
        <v>-19.26</v>
      </c>
      <c r="X18" s="6">
        <v>641</v>
      </c>
      <c r="Y18" s="36">
        <v>2.181</v>
      </c>
    </row>
    <row r="19" spans="1:25" ht="12.75">
      <c r="A19" s="6">
        <v>2016</v>
      </c>
      <c r="B19" s="55">
        <v>42506</v>
      </c>
      <c r="C19" s="38">
        <v>29.09</v>
      </c>
      <c r="D19" s="6">
        <v>1429</v>
      </c>
      <c r="E19" s="6">
        <v>18.07</v>
      </c>
      <c r="F19" s="6">
        <v>310</v>
      </c>
      <c r="G19" s="38">
        <v>22.62</v>
      </c>
      <c r="H19" s="38">
        <v>95.8</v>
      </c>
      <c r="I19" s="6">
        <v>741</v>
      </c>
      <c r="J19" s="38">
        <v>49.99</v>
      </c>
      <c r="K19" s="6">
        <v>1429</v>
      </c>
      <c r="L19" s="38">
        <v>77.7</v>
      </c>
      <c r="M19" s="6">
        <v>20.3</v>
      </c>
      <c r="N19" s="40">
        <v>1.891</v>
      </c>
      <c r="O19" s="36">
        <f>7.85*3.6</f>
        <v>28.259999999999998</v>
      </c>
      <c r="P19" s="6">
        <v>2254</v>
      </c>
      <c r="Q19" s="37">
        <v>230.5</v>
      </c>
      <c r="R19" s="38">
        <v>7.4</v>
      </c>
      <c r="S19" s="37">
        <v>658.7</v>
      </c>
      <c r="T19" s="6">
        <v>1240</v>
      </c>
      <c r="U19" s="6">
        <v>32.37</v>
      </c>
      <c r="V19" s="6">
        <v>1326</v>
      </c>
      <c r="W19" s="38">
        <v>-53.42</v>
      </c>
      <c r="X19" s="6">
        <v>2308</v>
      </c>
      <c r="Y19" s="36">
        <v>1.714</v>
      </c>
    </row>
    <row r="20" spans="1:25" ht="12.75">
      <c r="A20" s="6">
        <v>2016</v>
      </c>
      <c r="B20" s="55">
        <v>42507</v>
      </c>
      <c r="C20" s="38">
        <v>25.65</v>
      </c>
      <c r="D20" s="6">
        <v>1359</v>
      </c>
      <c r="E20" s="38">
        <v>17.41</v>
      </c>
      <c r="F20" s="6">
        <v>2347</v>
      </c>
      <c r="G20" s="38">
        <v>20.81</v>
      </c>
      <c r="H20" s="38">
        <v>95.3</v>
      </c>
      <c r="I20" s="6">
        <v>210</v>
      </c>
      <c r="J20" s="38">
        <v>58.29</v>
      </c>
      <c r="K20" s="6">
        <v>1418</v>
      </c>
      <c r="L20" s="38">
        <v>82.5</v>
      </c>
      <c r="M20" s="6">
        <v>0.1</v>
      </c>
      <c r="N20" s="36">
        <v>1.52</v>
      </c>
      <c r="O20" s="36">
        <f>5.225*3.6</f>
        <v>18.81</v>
      </c>
      <c r="P20" s="6">
        <v>1318</v>
      </c>
      <c r="Q20" s="37">
        <v>281.1</v>
      </c>
      <c r="R20" s="38">
        <v>7.07</v>
      </c>
      <c r="S20" s="6">
        <v>673.1</v>
      </c>
      <c r="T20" s="6">
        <v>1322</v>
      </c>
      <c r="U20" s="38">
        <v>30.72</v>
      </c>
      <c r="V20" s="6">
        <v>1151</v>
      </c>
      <c r="W20" s="38">
        <v>-20.23</v>
      </c>
      <c r="X20" s="6">
        <v>2359</v>
      </c>
      <c r="Y20" s="36">
        <v>1.489</v>
      </c>
    </row>
    <row r="21" spans="1:25" ht="12.75">
      <c r="A21" s="6">
        <v>2016</v>
      </c>
      <c r="B21" s="55">
        <v>42508</v>
      </c>
      <c r="C21" s="6">
        <v>26.05</v>
      </c>
      <c r="D21" s="6">
        <v>1427</v>
      </c>
      <c r="E21" s="38">
        <v>15.16</v>
      </c>
      <c r="F21" s="6">
        <v>514</v>
      </c>
      <c r="G21" s="6">
        <v>20.41</v>
      </c>
      <c r="H21" s="38">
        <v>96.4</v>
      </c>
      <c r="I21" s="6">
        <v>552</v>
      </c>
      <c r="J21" s="38">
        <v>58.89</v>
      </c>
      <c r="K21" s="6">
        <v>1429</v>
      </c>
      <c r="L21" s="38">
        <v>80.8</v>
      </c>
      <c r="M21" s="6">
        <v>0</v>
      </c>
      <c r="N21" s="36">
        <v>1.061</v>
      </c>
      <c r="O21" s="40">
        <f>5.75*3.6</f>
        <v>20.7</v>
      </c>
      <c r="P21" s="6">
        <v>1507</v>
      </c>
      <c r="Q21" s="37">
        <v>181.1</v>
      </c>
      <c r="R21" s="38">
        <v>8.35</v>
      </c>
      <c r="S21" s="37">
        <v>664.4</v>
      </c>
      <c r="T21" s="6">
        <v>1113</v>
      </c>
      <c r="U21" s="38">
        <v>31.98</v>
      </c>
      <c r="V21" s="6">
        <v>1203</v>
      </c>
      <c r="W21" s="38">
        <v>-21.81</v>
      </c>
      <c r="X21" s="6">
        <v>322</v>
      </c>
      <c r="Y21" s="36">
        <v>1.71</v>
      </c>
    </row>
    <row r="22" spans="1:25" ht="12.75">
      <c r="A22" s="6">
        <v>2016</v>
      </c>
      <c r="B22" s="55">
        <v>42509</v>
      </c>
      <c r="C22" s="38">
        <v>26.98</v>
      </c>
      <c r="D22" s="6">
        <v>1236</v>
      </c>
      <c r="E22" s="6">
        <v>17.34</v>
      </c>
      <c r="F22" s="6">
        <v>647</v>
      </c>
      <c r="G22" s="38">
        <v>21.61</v>
      </c>
      <c r="H22" s="38">
        <v>94.4</v>
      </c>
      <c r="I22" s="6">
        <v>610</v>
      </c>
      <c r="J22" s="38">
        <v>56.76</v>
      </c>
      <c r="K22" s="6">
        <v>1238</v>
      </c>
      <c r="L22" s="38">
        <v>79.9</v>
      </c>
      <c r="M22" s="6">
        <v>0.1</v>
      </c>
      <c r="N22" s="6">
        <v>1.38</v>
      </c>
      <c r="O22" s="40">
        <f>4.7*3.6</f>
        <v>16.92</v>
      </c>
      <c r="P22" s="6">
        <v>850</v>
      </c>
      <c r="Q22" s="37">
        <v>98.5</v>
      </c>
      <c r="R22" s="38">
        <v>8.34</v>
      </c>
      <c r="S22" s="37">
        <v>602.3</v>
      </c>
      <c r="T22" s="6">
        <v>1220</v>
      </c>
      <c r="U22" s="38">
        <v>34.53</v>
      </c>
      <c r="V22" s="6">
        <v>1241</v>
      </c>
      <c r="W22" s="6">
        <v>-17.28</v>
      </c>
      <c r="X22" s="6">
        <v>611</v>
      </c>
      <c r="Y22" s="36">
        <v>1.646</v>
      </c>
    </row>
    <row r="23" spans="1:25" ht="12.75">
      <c r="A23" s="6">
        <v>2016</v>
      </c>
      <c r="B23" s="55">
        <v>42510</v>
      </c>
      <c r="C23" s="38">
        <v>30.94</v>
      </c>
      <c r="D23" s="6">
        <v>1515</v>
      </c>
      <c r="E23" s="6">
        <v>17.61</v>
      </c>
      <c r="F23" s="6">
        <v>622</v>
      </c>
      <c r="G23" s="6">
        <v>23.41</v>
      </c>
      <c r="H23" s="38">
        <v>92.5</v>
      </c>
      <c r="I23" s="6">
        <v>629</v>
      </c>
      <c r="J23" s="38">
        <v>41.77</v>
      </c>
      <c r="K23" s="6">
        <v>1516</v>
      </c>
      <c r="L23" s="38">
        <v>71.9</v>
      </c>
      <c r="M23" s="6">
        <v>4.2</v>
      </c>
      <c r="N23" s="36">
        <v>2.296</v>
      </c>
      <c r="O23" s="40">
        <f>6.65*3.6</f>
        <v>23.94</v>
      </c>
      <c r="P23" s="6">
        <v>1055</v>
      </c>
      <c r="Q23" s="37">
        <v>29.48</v>
      </c>
      <c r="R23" s="38">
        <v>10.74</v>
      </c>
      <c r="S23" s="6">
        <v>503.6</v>
      </c>
      <c r="T23" s="6">
        <v>1258</v>
      </c>
      <c r="U23" s="38">
        <v>38.25</v>
      </c>
      <c r="V23" s="6">
        <v>1335</v>
      </c>
      <c r="W23" s="38">
        <v>-38.91</v>
      </c>
      <c r="X23" s="6">
        <v>2041</v>
      </c>
      <c r="Y23" s="36">
        <v>2.414</v>
      </c>
    </row>
    <row r="24" spans="1:25" ht="12.75">
      <c r="A24" s="6">
        <v>2016</v>
      </c>
      <c r="B24" s="55">
        <v>42511</v>
      </c>
      <c r="C24" s="38">
        <v>24.14</v>
      </c>
      <c r="D24" s="6">
        <v>1537</v>
      </c>
      <c r="E24" s="6">
        <v>18.13</v>
      </c>
      <c r="F24" s="6">
        <v>459</v>
      </c>
      <c r="G24" s="38">
        <v>20.66</v>
      </c>
      <c r="H24" s="38">
        <v>95.8</v>
      </c>
      <c r="I24" s="6">
        <v>903</v>
      </c>
      <c r="J24" s="6">
        <v>68.18</v>
      </c>
      <c r="K24" s="6">
        <v>1540</v>
      </c>
      <c r="L24" s="38">
        <v>86.1</v>
      </c>
      <c r="M24" s="6">
        <v>27.4</v>
      </c>
      <c r="N24" s="40">
        <v>1.393</v>
      </c>
      <c r="O24" s="36">
        <f>7.4*3.6</f>
        <v>26.64</v>
      </c>
      <c r="P24" s="6">
        <v>334</v>
      </c>
      <c r="Q24" s="44">
        <v>208.1</v>
      </c>
      <c r="R24" s="6">
        <v>5.3</v>
      </c>
      <c r="S24" s="37">
        <v>559.5</v>
      </c>
      <c r="T24" s="6">
        <v>1301</v>
      </c>
      <c r="U24" s="6">
        <v>21.63</v>
      </c>
      <c r="V24" s="6">
        <v>1413</v>
      </c>
      <c r="W24" s="6">
        <v>-50.34</v>
      </c>
      <c r="X24" s="6">
        <v>358</v>
      </c>
      <c r="Y24" s="36">
        <v>0.934</v>
      </c>
    </row>
    <row r="25" spans="1:25" ht="12.75">
      <c r="A25" s="6">
        <v>2016</v>
      </c>
      <c r="B25" s="55">
        <v>42512</v>
      </c>
      <c r="C25" s="38">
        <v>30.14</v>
      </c>
      <c r="D25" s="6">
        <v>1421</v>
      </c>
      <c r="E25" s="6">
        <v>16.55</v>
      </c>
      <c r="F25" s="6">
        <v>656</v>
      </c>
      <c r="G25" s="38">
        <v>22.6</v>
      </c>
      <c r="H25" s="38">
        <v>96.5</v>
      </c>
      <c r="I25" s="6">
        <v>630</v>
      </c>
      <c r="J25" s="38">
        <v>42.1</v>
      </c>
      <c r="K25" s="6">
        <v>1453</v>
      </c>
      <c r="L25" s="38">
        <v>76.4</v>
      </c>
      <c r="M25" s="6">
        <v>0.1</v>
      </c>
      <c r="N25" s="6">
        <v>1.743</v>
      </c>
      <c r="O25" s="36">
        <f>7.77*3.6</f>
        <v>27.971999999999998</v>
      </c>
      <c r="P25" s="6">
        <v>2229</v>
      </c>
      <c r="Q25" s="37">
        <v>178.4</v>
      </c>
      <c r="R25" s="38">
        <v>11.4</v>
      </c>
      <c r="S25" s="37">
        <v>556.7</v>
      </c>
      <c r="T25" s="6">
        <v>1151</v>
      </c>
      <c r="U25" s="6">
        <v>44.26</v>
      </c>
      <c r="V25" s="6">
        <v>1307</v>
      </c>
      <c r="W25" s="6">
        <v>-21.21</v>
      </c>
      <c r="X25" s="6">
        <v>622</v>
      </c>
      <c r="Y25" s="36">
        <v>2.462</v>
      </c>
    </row>
    <row r="26" spans="1:26" ht="12.75">
      <c r="A26" s="6">
        <v>2016</v>
      </c>
      <c r="B26" s="55">
        <v>42513</v>
      </c>
      <c r="C26" s="6">
        <v>21.35</v>
      </c>
      <c r="D26" s="6">
        <v>1544</v>
      </c>
      <c r="E26" s="38">
        <v>12.45</v>
      </c>
      <c r="F26" s="6">
        <v>2341</v>
      </c>
      <c r="G26" s="38">
        <v>16.97</v>
      </c>
      <c r="H26" s="38">
        <v>89.6</v>
      </c>
      <c r="I26" s="6">
        <v>840</v>
      </c>
      <c r="J26" s="38">
        <v>51.47</v>
      </c>
      <c r="K26" s="6">
        <v>1533</v>
      </c>
      <c r="L26" s="38">
        <v>76.7</v>
      </c>
      <c r="M26" s="6">
        <v>0</v>
      </c>
      <c r="N26" s="40">
        <v>2.229</v>
      </c>
      <c r="O26" s="40">
        <f>6.05*3.6</f>
        <v>21.78</v>
      </c>
      <c r="P26" s="6">
        <v>1</v>
      </c>
      <c r="Q26" s="37">
        <v>195</v>
      </c>
      <c r="R26" s="38">
        <v>7.55</v>
      </c>
      <c r="S26" s="37">
        <v>705</v>
      </c>
      <c r="T26" s="6">
        <v>1251</v>
      </c>
      <c r="U26" s="38">
        <v>23.79</v>
      </c>
      <c r="V26" s="6">
        <v>1302</v>
      </c>
      <c r="W26" s="6">
        <v>-26.99</v>
      </c>
      <c r="X26" s="6">
        <v>0</v>
      </c>
      <c r="Y26" s="36">
        <v>1.362</v>
      </c>
      <c r="Z26" s="33"/>
    </row>
    <row r="27" spans="1:25" ht="12.75">
      <c r="A27" s="6">
        <v>2016</v>
      </c>
      <c r="B27" s="55">
        <v>42514</v>
      </c>
      <c r="C27" s="6">
        <v>22.47</v>
      </c>
      <c r="D27" s="6">
        <v>1517</v>
      </c>
      <c r="E27" s="6">
        <v>9.61</v>
      </c>
      <c r="F27" s="6">
        <v>651</v>
      </c>
      <c r="G27" s="38">
        <v>15.23</v>
      </c>
      <c r="H27" s="38">
        <v>89.1</v>
      </c>
      <c r="I27" s="6">
        <v>609</v>
      </c>
      <c r="J27" s="38">
        <v>31.18</v>
      </c>
      <c r="K27" s="6">
        <v>1314</v>
      </c>
      <c r="L27" s="38">
        <v>65.66</v>
      </c>
      <c r="M27" s="6">
        <v>0</v>
      </c>
      <c r="N27" s="6">
        <v>2.392</v>
      </c>
      <c r="O27" s="40">
        <f>6.725*3.6</f>
        <v>24.21</v>
      </c>
      <c r="P27" s="6">
        <v>858</v>
      </c>
      <c r="Q27" s="37">
        <v>88.2</v>
      </c>
      <c r="R27" s="6">
        <v>12.31</v>
      </c>
      <c r="S27" s="37">
        <v>441.8</v>
      </c>
      <c r="T27" s="6">
        <v>1216</v>
      </c>
      <c r="U27" s="6">
        <v>31.11</v>
      </c>
      <c r="V27" s="6">
        <v>1329</v>
      </c>
      <c r="W27" s="6">
        <v>-29.62</v>
      </c>
      <c r="X27" s="6">
        <v>138</v>
      </c>
      <c r="Y27" s="36">
        <v>2.198</v>
      </c>
    </row>
    <row r="28" spans="1:25" ht="12.75">
      <c r="A28" s="6">
        <v>2016</v>
      </c>
      <c r="B28" s="55">
        <v>42515</v>
      </c>
      <c r="C28" s="38">
        <v>26.7</v>
      </c>
      <c r="D28" s="6">
        <v>1710</v>
      </c>
      <c r="E28" s="38">
        <v>11.45</v>
      </c>
      <c r="F28" s="6">
        <v>552</v>
      </c>
      <c r="G28" s="38">
        <v>18.37</v>
      </c>
      <c r="H28" s="38">
        <v>91.2</v>
      </c>
      <c r="I28" s="6">
        <v>619</v>
      </c>
      <c r="J28" s="6">
        <v>38.99</v>
      </c>
      <c r="K28" s="6">
        <v>1545</v>
      </c>
      <c r="L28" s="38">
        <v>68.86</v>
      </c>
      <c r="M28" s="6">
        <v>0</v>
      </c>
      <c r="N28" s="40">
        <v>1.443</v>
      </c>
      <c r="O28" s="40">
        <f>5.225*3.6</f>
        <v>18.81</v>
      </c>
      <c r="P28" s="6">
        <v>1019</v>
      </c>
      <c r="Q28" s="37">
        <v>92.4</v>
      </c>
      <c r="R28" s="6">
        <v>11.43</v>
      </c>
      <c r="S28" s="37">
        <v>522.6</v>
      </c>
      <c r="T28" s="6">
        <v>1256</v>
      </c>
      <c r="U28" s="6">
        <v>39.78</v>
      </c>
      <c r="V28" s="6">
        <v>1324</v>
      </c>
      <c r="W28" s="6">
        <v>-23.89</v>
      </c>
      <c r="X28" s="6">
        <v>0</v>
      </c>
      <c r="Y28" s="36">
        <v>1.989</v>
      </c>
    </row>
    <row r="29" spans="1:25" ht="12.75">
      <c r="A29" s="6">
        <v>2016</v>
      </c>
      <c r="B29" s="55">
        <v>42516</v>
      </c>
      <c r="C29" s="38">
        <v>28.49</v>
      </c>
      <c r="D29" s="6">
        <v>1622</v>
      </c>
      <c r="E29" s="6">
        <v>14.11</v>
      </c>
      <c r="F29" s="6">
        <v>603</v>
      </c>
      <c r="G29" s="6">
        <v>20.53</v>
      </c>
      <c r="H29" s="38">
        <v>93.3</v>
      </c>
      <c r="I29" s="6">
        <v>637</v>
      </c>
      <c r="J29" s="38">
        <v>36.4</v>
      </c>
      <c r="K29" s="6">
        <v>1516</v>
      </c>
      <c r="L29" s="38">
        <v>68.85</v>
      </c>
      <c r="M29" s="6">
        <v>0</v>
      </c>
      <c r="N29" s="6">
        <v>0.719</v>
      </c>
      <c r="O29" s="40">
        <f>4.85*3.6</f>
        <v>17.46</v>
      </c>
      <c r="P29" s="6">
        <v>1129</v>
      </c>
      <c r="Q29" s="37">
        <v>306</v>
      </c>
      <c r="R29" s="38">
        <v>11.2</v>
      </c>
      <c r="S29" s="37">
        <v>564.3</v>
      </c>
      <c r="T29" s="6">
        <v>1129</v>
      </c>
      <c r="U29" s="38">
        <v>42.18</v>
      </c>
      <c r="V29" s="6">
        <v>1244</v>
      </c>
      <c r="W29" s="38">
        <v>-21.53</v>
      </c>
      <c r="X29" s="6">
        <v>645</v>
      </c>
      <c r="Y29" s="36">
        <v>2.132</v>
      </c>
    </row>
    <row r="30" spans="1:25" ht="12.75">
      <c r="A30" s="6">
        <v>2016</v>
      </c>
      <c r="B30" s="55">
        <v>42517</v>
      </c>
      <c r="C30" s="38">
        <v>28.49</v>
      </c>
      <c r="D30" s="6">
        <v>1623</v>
      </c>
      <c r="E30" s="38">
        <v>15.5</v>
      </c>
      <c r="F30" s="6">
        <v>658</v>
      </c>
      <c r="G30" s="6">
        <v>20.89</v>
      </c>
      <c r="H30" s="38">
        <v>87.6</v>
      </c>
      <c r="I30" s="6">
        <v>757</v>
      </c>
      <c r="J30" s="38">
        <v>34.28</v>
      </c>
      <c r="K30" s="6">
        <v>1452</v>
      </c>
      <c r="L30" s="38">
        <v>66.94</v>
      </c>
      <c r="M30" s="6">
        <v>0</v>
      </c>
      <c r="N30" s="6">
        <v>1.109</v>
      </c>
      <c r="O30" s="36">
        <f>4.25*3.6</f>
        <v>15.3</v>
      </c>
      <c r="P30" s="6">
        <v>1404</v>
      </c>
      <c r="Q30" s="37">
        <v>229.5</v>
      </c>
      <c r="R30" s="38">
        <v>9.78</v>
      </c>
      <c r="S30" s="37">
        <v>539.5</v>
      </c>
      <c r="T30" s="6">
        <v>1335</v>
      </c>
      <c r="U30" s="38">
        <v>41.23</v>
      </c>
      <c r="V30" s="6">
        <v>1312</v>
      </c>
      <c r="W30" s="38">
        <v>-21.04</v>
      </c>
      <c r="X30" s="6">
        <v>456</v>
      </c>
      <c r="Y30" s="36">
        <v>2.038</v>
      </c>
    </row>
    <row r="31" spans="1:25" ht="12.75">
      <c r="A31" s="6">
        <v>2016</v>
      </c>
      <c r="B31" s="55">
        <v>42518</v>
      </c>
      <c r="C31" s="38">
        <v>29.15</v>
      </c>
      <c r="D31" s="6">
        <v>1541</v>
      </c>
      <c r="E31" s="38">
        <v>16.21</v>
      </c>
      <c r="F31" s="6">
        <v>643</v>
      </c>
      <c r="G31" s="38">
        <v>21.43</v>
      </c>
      <c r="H31" s="38">
        <v>89.9</v>
      </c>
      <c r="I31" s="6">
        <v>638</v>
      </c>
      <c r="J31" s="6">
        <v>33.28</v>
      </c>
      <c r="K31" s="6">
        <v>1542</v>
      </c>
      <c r="L31" s="38">
        <v>66.24</v>
      </c>
      <c r="M31" s="6">
        <v>0</v>
      </c>
      <c r="N31" s="40">
        <v>1.551</v>
      </c>
      <c r="O31" s="40">
        <f>5.9*3.6</f>
        <v>21.240000000000002</v>
      </c>
      <c r="P31" s="6">
        <v>1003</v>
      </c>
      <c r="Q31" s="37">
        <v>71.5</v>
      </c>
      <c r="R31" s="6">
        <v>10.79</v>
      </c>
      <c r="S31" s="6">
        <v>503.5</v>
      </c>
      <c r="T31" s="6">
        <v>1237</v>
      </c>
      <c r="U31" s="38">
        <v>36.98</v>
      </c>
      <c r="V31" s="6">
        <v>1300</v>
      </c>
      <c r="W31" s="38">
        <v>-15.8</v>
      </c>
      <c r="X31" s="6">
        <v>656</v>
      </c>
      <c r="Y31" s="36">
        <v>2.248</v>
      </c>
    </row>
    <row r="32" spans="1:25" ht="12.75">
      <c r="A32" s="6">
        <v>2016</v>
      </c>
      <c r="B32" s="55">
        <v>42519</v>
      </c>
      <c r="C32" s="6">
        <v>18.74</v>
      </c>
      <c r="D32" s="6">
        <v>50</v>
      </c>
      <c r="E32" s="6">
        <v>14.44</v>
      </c>
      <c r="F32" s="6">
        <v>2359</v>
      </c>
      <c r="G32" s="6">
        <v>16.89</v>
      </c>
      <c r="H32" s="38">
        <v>96.6</v>
      </c>
      <c r="I32" s="6">
        <v>2358</v>
      </c>
      <c r="J32" s="38">
        <v>74.3</v>
      </c>
      <c r="K32" s="6">
        <v>48</v>
      </c>
      <c r="L32" s="38">
        <v>89</v>
      </c>
      <c r="M32" s="6">
        <v>7.6</v>
      </c>
      <c r="N32" s="36">
        <v>1.109</v>
      </c>
      <c r="O32" s="40">
        <f>6.5*3.6</f>
        <v>23.400000000000002</v>
      </c>
      <c r="P32" s="6">
        <v>536</v>
      </c>
      <c r="Q32" s="37">
        <v>263.2</v>
      </c>
      <c r="R32" s="6">
        <v>2.205</v>
      </c>
      <c r="S32" s="37">
        <v>234.1</v>
      </c>
      <c r="T32" s="6">
        <v>1214</v>
      </c>
      <c r="U32" s="38">
        <v>2.878</v>
      </c>
      <c r="V32" s="6">
        <v>1309</v>
      </c>
      <c r="W32" s="6">
        <v>-21.19</v>
      </c>
      <c r="X32" s="6">
        <v>2359</v>
      </c>
      <c r="Y32" s="36">
        <v>0.341</v>
      </c>
    </row>
    <row r="33" spans="1:25" ht="12.75">
      <c r="A33" s="6">
        <v>2016</v>
      </c>
      <c r="B33" s="55">
        <v>42520</v>
      </c>
      <c r="C33" s="38">
        <v>19.39</v>
      </c>
      <c r="D33" s="6">
        <v>1547</v>
      </c>
      <c r="E33" s="6">
        <v>13.18</v>
      </c>
      <c r="F33" s="6">
        <v>418</v>
      </c>
      <c r="G33" s="38">
        <v>16.07</v>
      </c>
      <c r="H33" s="38">
        <v>97.3</v>
      </c>
      <c r="I33" s="6">
        <v>623</v>
      </c>
      <c r="J33" s="38">
        <v>72.8</v>
      </c>
      <c r="K33" s="6">
        <v>936</v>
      </c>
      <c r="L33" s="38">
        <v>90</v>
      </c>
      <c r="M33" s="6">
        <v>1.8</v>
      </c>
      <c r="N33" s="36">
        <v>1.93</v>
      </c>
      <c r="O33" s="36">
        <f>9.42*3.6</f>
        <v>33.912</v>
      </c>
      <c r="P33" s="6">
        <v>1209</v>
      </c>
      <c r="Q33" s="37">
        <v>183.4</v>
      </c>
      <c r="R33" s="38">
        <v>5.026</v>
      </c>
      <c r="S33" s="37">
        <v>393.5</v>
      </c>
      <c r="T33" s="6">
        <v>1431</v>
      </c>
      <c r="U33" s="38">
        <v>7.27</v>
      </c>
      <c r="V33" s="6">
        <v>1522</v>
      </c>
      <c r="W33" s="6">
        <v>-21.28</v>
      </c>
      <c r="X33" s="6">
        <v>10</v>
      </c>
      <c r="Y33" s="40">
        <v>0.734</v>
      </c>
    </row>
    <row r="34" spans="1:25" ht="12.75">
      <c r="A34" s="6">
        <v>2016</v>
      </c>
      <c r="B34" s="55">
        <v>42521</v>
      </c>
      <c r="C34" s="38">
        <v>23.74</v>
      </c>
      <c r="D34" s="6">
        <v>1526</v>
      </c>
      <c r="E34" s="38">
        <v>15.75</v>
      </c>
      <c r="F34" s="6">
        <v>305</v>
      </c>
      <c r="G34" s="38">
        <v>18.46</v>
      </c>
      <c r="H34" s="38">
        <v>96</v>
      </c>
      <c r="I34" s="6">
        <v>719</v>
      </c>
      <c r="J34" s="38">
        <v>69.9</v>
      </c>
      <c r="K34" s="6">
        <v>1527</v>
      </c>
      <c r="L34" s="38">
        <v>89.7</v>
      </c>
      <c r="M34" s="6">
        <v>16.3</v>
      </c>
      <c r="N34" s="36">
        <v>1.28</v>
      </c>
      <c r="O34" s="40">
        <f>4.775*3.6</f>
        <v>17.19</v>
      </c>
      <c r="P34" s="6">
        <v>1</v>
      </c>
      <c r="Q34" s="37">
        <v>84.4</v>
      </c>
      <c r="R34" s="38">
        <v>6.184</v>
      </c>
      <c r="S34" s="37">
        <v>632</v>
      </c>
      <c r="T34" s="6">
        <v>1334</v>
      </c>
      <c r="U34" s="38">
        <v>28.6</v>
      </c>
      <c r="V34" s="6">
        <v>1443</v>
      </c>
      <c r="W34" s="6">
        <v>-34.77</v>
      </c>
      <c r="X34" s="6">
        <v>550</v>
      </c>
      <c r="Y34" s="36">
        <v>0.988</v>
      </c>
    </row>
    <row r="35" spans="3:25" ht="12.75">
      <c r="C35" s="41">
        <f>AVERAGE(C4:C34)</f>
        <v>27.236774193548392</v>
      </c>
      <c r="D35" s="34"/>
      <c r="E35" s="41">
        <f>AVERAGE(E4:E34)</f>
        <v>14.96516129032258</v>
      </c>
      <c r="F35" s="34"/>
      <c r="G35" s="41">
        <f>AVERAGE(G4:G34)</f>
        <v>20.45806451612904</v>
      </c>
      <c r="H35" s="41">
        <f>AVERAGE(H4:H34)</f>
        <v>89.47741935483872</v>
      </c>
      <c r="I35" s="34"/>
      <c r="J35" s="41">
        <f>AVERAGE(J4:J34)</f>
        <v>42.51387096774194</v>
      </c>
      <c r="K35" s="34"/>
      <c r="L35" s="41">
        <f>AVERAGE(L4:L34)</f>
        <v>69.77354838709677</v>
      </c>
      <c r="M35" s="42">
        <f>SUM(M4:M34)</f>
        <v>96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2">
        <f>SUM(Y4:Y34)</f>
        <v>58.18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="75" zoomScaleSheetLayoutView="75" zoomScalePageLayoutView="0" workbookViewId="0" topLeftCell="B2">
      <selection activeCell="T34" sqref="T34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7.710937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7">
        <v>39448</v>
      </c>
      <c r="B1" s="67"/>
      <c r="C1" s="8">
        <v>1</v>
      </c>
      <c r="E1">
        <v>3.6</v>
      </c>
    </row>
    <row r="2" spans="1:25" ht="33.75">
      <c r="A2" s="68" t="s">
        <v>12</v>
      </c>
      <c r="B2" s="70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25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71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34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2016</v>
      </c>
      <c r="B4" s="55">
        <v>42522</v>
      </c>
      <c r="C4" s="38">
        <v>28.42</v>
      </c>
      <c r="D4" s="6">
        <v>1525</v>
      </c>
      <c r="E4" s="6">
        <v>16.48</v>
      </c>
      <c r="F4" s="6">
        <v>658</v>
      </c>
      <c r="G4" s="6">
        <v>20.99</v>
      </c>
      <c r="H4" s="38">
        <v>96.2</v>
      </c>
      <c r="I4" s="6">
        <v>737</v>
      </c>
      <c r="J4" s="38">
        <v>47.34</v>
      </c>
      <c r="K4" s="6">
        <v>1524</v>
      </c>
      <c r="L4" s="38">
        <v>81.5</v>
      </c>
      <c r="M4" s="6">
        <v>3.5</v>
      </c>
      <c r="N4" s="36">
        <v>0.9</v>
      </c>
      <c r="O4" s="40">
        <f>7.55*3.6</f>
        <v>27.18</v>
      </c>
      <c r="P4" s="6">
        <v>2223</v>
      </c>
      <c r="Q4" s="6">
        <v>196.1</v>
      </c>
      <c r="R4" s="6">
        <v>10.18</v>
      </c>
      <c r="S4" s="37">
        <v>569.3</v>
      </c>
      <c r="T4" s="6">
        <v>1236</v>
      </c>
      <c r="U4" s="35">
        <v>47.34</v>
      </c>
      <c r="V4" s="6">
        <v>1309</v>
      </c>
      <c r="W4" s="6">
        <v>-14.06</v>
      </c>
      <c r="X4" s="6">
        <v>605</v>
      </c>
      <c r="Y4" s="40">
        <v>1.862</v>
      </c>
    </row>
    <row r="5" spans="1:25" ht="12.75">
      <c r="A5" s="6">
        <v>2016</v>
      </c>
      <c r="B5" s="55">
        <v>42523</v>
      </c>
      <c r="C5" s="6">
        <v>24.85</v>
      </c>
      <c r="D5" s="6">
        <v>1316</v>
      </c>
      <c r="E5" s="38">
        <v>16.94</v>
      </c>
      <c r="F5" s="6">
        <v>2017</v>
      </c>
      <c r="G5" s="38">
        <v>19.36</v>
      </c>
      <c r="H5" s="38">
        <v>95.9</v>
      </c>
      <c r="I5" s="6">
        <v>646</v>
      </c>
      <c r="J5" s="38">
        <v>64.45</v>
      </c>
      <c r="K5" s="6">
        <v>1307</v>
      </c>
      <c r="L5" s="38">
        <v>88.8</v>
      </c>
      <c r="M5" s="6">
        <v>14.7</v>
      </c>
      <c r="N5" s="36">
        <v>0.748</v>
      </c>
      <c r="O5" s="36">
        <f>8.67*3.6</f>
        <v>31.212</v>
      </c>
      <c r="P5" s="6">
        <v>1643</v>
      </c>
      <c r="Q5" s="37">
        <v>308.2</v>
      </c>
      <c r="R5" s="38">
        <v>6.969</v>
      </c>
      <c r="S5" s="37">
        <v>777</v>
      </c>
      <c r="T5" s="6">
        <v>1111</v>
      </c>
      <c r="U5" s="6">
        <v>45.65</v>
      </c>
      <c r="V5" s="6">
        <v>1226</v>
      </c>
      <c r="W5" s="38">
        <v>-14.37</v>
      </c>
      <c r="X5" s="6">
        <v>1726</v>
      </c>
      <c r="Y5" s="36">
        <v>1.232</v>
      </c>
    </row>
    <row r="6" spans="1:25" ht="12.75">
      <c r="A6" s="6">
        <v>2016</v>
      </c>
      <c r="B6" s="55">
        <v>42524</v>
      </c>
      <c r="C6" s="38">
        <v>21.9</v>
      </c>
      <c r="D6" s="6">
        <v>1301</v>
      </c>
      <c r="E6" s="38">
        <v>16.28</v>
      </c>
      <c r="F6" s="6">
        <v>400</v>
      </c>
      <c r="G6" s="38">
        <v>18.7</v>
      </c>
      <c r="H6" s="38">
        <v>95.8</v>
      </c>
      <c r="I6" s="6">
        <v>814</v>
      </c>
      <c r="J6" s="38">
        <v>80.5</v>
      </c>
      <c r="K6" s="6">
        <v>1302</v>
      </c>
      <c r="L6" s="38">
        <v>93.3</v>
      </c>
      <c r="M6" s="6">
        <v>23.7</v>
      </c>
      <c r="N6" s="40">
        <v>0.996</v>
      </c>
      <c r="O6" s="40">
        <f>4.625*3.6</f>
        <v>16.650000000000002</v>
      </c>
      <c r="P6" s="6">
        <v>1102</v>
      </c>
      <c r="Q6" s="37">
        <v>132.8</v>
      </c>
      <c r="R6" s="38">
        <v>4.064</v>
      </c>
      <c r="S6" s="37">
        <v>800</v>
      </c>
      <c r="T6" s="6">
        <v>1259</v>
      </c>
      <c r="U6" s="38">
        <v>19.07</v>
      </c>
      <c r="V6" s="6">
        <v>1320</v>
      </c>
      <c r="W6" s="38">
        <v>-45.45</v>
      </c>
      <c r="X6" s="6">
        <v>123</v>
      </c>
      <c r="Y6" s="36">
        <v>0.646</v>
      </c>
    </row>
    <row r="7" spans="1:25" ht="12.75">
      <c r="A7" s="6">
        <v>2016</v>
      </c>
      <c r="B7" s="55">
        <v>42525</v>
      </c>
      <c r="C7" s="6">
        <v>27.04</v>
      </c>
      <c r="D7" s="6">
        <v>1543</v>
      </c>
      <c r="E7" s="38">
        <v>19.12</v>
      </c>
      <c r="F7" s="6">
        <v>748</v>
      </c>
      <c r="G7" s="38">
        <v>21.93</v>
      </c>
      <c r="H7" s="38">
        <v>95.6</v>
      </c>
      <c r="I7" s="6">
        <v>747</v>
      </c>
      <c r="J7" s="38">
        <v>60.34</v>
      </c>
      <c r="K7" s="6">
        <v>1546</v>
      </c>
      <c r="L7" s="38">
        <v>84.5</v>
      </c>
      <c r="M7" s="6">
        <v>0.1</v>
      </c>
      <c r="N7" s="40">
        <v>0.765</v>
      </c>
      <c r="O7" s="36">
        <f>5.675*3.6</f>
        <v>20.43</v>
      </c>
      <c r="P7" s="6">
        <v>1504</v>
      </c>
      <c r="Q7" s="37">
        <v>268.7</v>
      </c>
      <c r="R7" s="38">
        <v>7.31</v>
      </c>
      <c r="S7" s="37">
        <v>819</v>
      </c>
      <c r="T7" s="6">
        <v>1140</v>
      </c>
      <c r="U7" s="6">
        <v>29.23</v>
      </c>
      <c r="V7" s="6">
        <v>1224</v>
      </c>
      <c r="W7" s="38">
        <v>-7.58</v>
      </c>
      <c r="X7" s="6">
        <v>2303</v>
      </c>
      <c r="Y7" s="36">
        <v>1.36</v>
      </c>
    </row>
    <row r="8" spans="1:25" ht="12.75">
      <c r="A8" s="6">
        <v>2016</v>
      </c>
      <c r="B8" s="55">
        <v>42526</v>
      </c>
      <c r="C8" s="6">
        <v>28.96</v>
      </c>
      <c r="D8" s="6">
        <v>1207</v>
      </c>
      <c r="E8" s="38">
        <v>18.74</v>
      </c>
      <c r="F8" s="6">
        <v>545</v>
      </c>
      <c r="G8" s="38">
        <v>22.95</v>
      </c>
      <c r="H8" s="38">
        <v>93.3</v>
      </c>
      <c r="I8" s="6">
        <v>720</v>
      </c>
      <c r="J8" s="38">
        <v>50.32</v>
      </c>
      <c r="K8" s="6">
        <v>1354</v>
      </c>
      <c r="L8" s="38">
        <v>79.4</v>
      </c>
      <c r="M8" s="6">
        <v>1.5</v>
      </c>
      <c r="N8" s="36">
        <v>0.706</v>
      </c>
      <c r="O8" s="40">
        <f>8*3.6</f>
        <v>28.8</v>
      </c>
      <c r="P8" s="6">
        <v>1500</v>
      </c>
      <c r="Q8" s="37">
        <v>188.7</v>
      </c>
      <c r="R8" s="38">
        <v>9.28</v>
      </c>
      <c r="S8" s="37">
        <v>686</v>
      </c>
      <c r="T8" s="6">
        <v>1216</v>
      </c>
      <c r="U8" s="38">
        <v>42.89</v>
      </c>
      <c r="V8" s="6">
        <v>1220</v>
      </c>
      <c r="W8" s="6">
        <v>-13.81</v>
      </c>
      <c r="X8" s="6">
        <v>536</v>
      </c>
      <c r="Y8" s="36">
        <v>1.874</v>
      </c>
    </row>
    <row r="9" spans="1:25" ht="12.75">
      <c r="A9" s="6">
        <v>2016</v>
      </c>
      <c r="B9" s="55">
        <v>42527</v>
      </c>
      <c r="C9" s="6">
        <v>28.49</v>
      </c>
      <c r="D9" s="6">
        <v>1346</v>
      </c>
      <c r="E9" s="38">
        <v>19.07</v>
      </c>
      <c r="F9" s="6">
        <v>705</v>
      </c>
      <c r="G9" s="6">
        <v>22.44</v>
      </c>
      <c r="H9" s="38">
        <v>92.8</v>
      </c>
      <c r="I9" s="6">
        <v>2346</v>
      </c>
      <c r="J9" s="38">
        <v>56.56</v>
      </c>
      <c r="K9" s="6">
        <v>1349</v>
      </c>
      <c r="L9" s="38">
        <v>81.7</v>
      </c>
      <c r="M9" s="6">
        <v>11.7</v>
      </c>
      <c r="N9" s="40">
        <v>1.09</v>
      </c>
      <c r="O9" s="40">
        <f>10.25*3.6</f>
        <v>36.9</v>
      </c>
      <c r="P9" s="6">
        <v>1451</v>
      </c>
      <c r="Q9" s="37">
        <v>252.7</v>
      </c>
      <c r="R9" s="35">
        <v>8.91</v>
      </c>
      <c r="S9" s="37">
        <v>684.8</v>
      </c>
      <c r="T9" s="6">
        <v>1306</v>
      </c>
      <c r="U9" s="38">
        <v>42.3</v>
      </c>
      <c r="V9" s="6">
        <v>1224</v>
      </c>
      <c r="W9" s="38">
        <v>-16.76</v>
      </c>
      <c r="X9" s="6">
        <v>2323</v>
      </c>
      <c r="Y9" s="40">
        <v>1.769</v>
      </c>
    </row>
    <row r="10" spans="1:25" ht="12.75">
      <c r="A10" s="6">
        <v>2016</v>
      </c>
      <c r="B10" s="55">
        <v>42528</v>
      </c>
      <c r="C10" s="38">
        <v>20.52</v>
      </c>
      <c r="D10" s="6">
        <v>17</v>
      </c>
      <c r="E10" s="38">
        <v>15.03</v>
      </c>
      <c r="F10" s="6">
        <v>2355</v>
      </c>
      <c r="G10" s="38">
        <v>17.89</v>
      </c>
      <c r="H10" s="38">
        <v>93.8</v>
      </c>
      <c r="I10" s="6">
        <v>2215</v>
      </c>
      <c r="J10" s="38">
        <v>78.5</v>
      </c>
      <c r="K10" s="6">
        <v>1104</v>
      </c>
      <c r="L10" s="38">
        <v>90.9</v>
      </c>
      <c r="M10" s="6">
        <v>5.6</v>
      </c>
      <c r="N10" s="36">
        <v>1.878</v>
      </c>
      <c r="O10" s="36">
        <f>5.375*3.6</f>
        <v>19.35</v>
      </c>
      <c r="P10" s="6">
        <v>1541</v>
      </c>
      <c r="Q10" s="37">
        <v>230.3</v>
      </c>
      <c r="R10" s="38">
        <v>3.113</v>
      </c>
      <c r="S10" s="37">
        <v>350</v>
      </c>
      <c r="T10" s="6">
        <v>1014</v>
      </c>
      <c r="U10" s="38">
        <v>6.629</v>
      </c>
      <c r="V10" s="6">
        <v>1040</v>
      </c>
      <c r="W10" s="38">
        <v>-16.41</v>
      </c>
      <c r="X10" s="6">
        <v>2355</v>
      </c>
      <c r="Y10" s="36">
        <v>0.551</v>
      </c>
    </row>
    <row r="11" spans="1:25" ht="12.75">
      <c r="A11" s="6">
        <v>2016</v>
      </c>
      <c r="B11" s="55">
        <v>42529</v>
      </c>
      <c r="C11" s="38">
        <v>20.7</v>
      </c>
      <c r="D11" s="6">
        <v>1457</v>
      </c>
      <c r="E11" s="38">
        <v>12.65</v>
      </c>
      <c r="F11" s="6">
        <v>629</v>
      </c>
      <c r="G11" s="38">
        <v>15.74</v>
      </c>
      <c r="H11" s="38">
        <v>95.5</v>
      </c>
      <c r="I11" s="6">
        <v>649</v>
      </c>
      <c r="J11" s="38">
        <v>55.79</v>
      </c>
      <c r="K11" s="6">
        <v>1451</v>
      </c>
      <c r="L11" s="38">
        <v>82.3</v>
      </c>
      <c r="M11" s="6">
        <v>2.4</v>
      </c>
      <c r="N11" s="36">
        <v>1.269</v>
      </c>
      <c r="O11" s="40">
        <f>5.375*3.6</f>
        <v>19.35</v>
      </c>
      <c r="P11" s="6">
        <v>1747</v>
      </c>
      <c r="Q11" s="37">
        <v>191.7</v>
      </c>
      <c r="R11" s="38">
        <v>7.87</v>
      </c>
      <c r="S11" s="6">
        <v>650.2</v>
      </c>
      <c r="T11" s="6">
        <v>1153</v>
      </c>
      <c r="U11" s="38">
        <v>29.71</v>
      </c>
      <c r="V11" s="6">
        <v>1314</v>
      </c>
      <c r="W11" s="6">
        <v>-24.01</v>
      </c>
      <c r="X11" s="6">
        <v>638</v>
      </c>
      <c r="Y11" s="40">
        <v>1.373</v>
      </c>
    </row>
    <row r="12" spans="1:25" ht="12.75">
      <c r="A12" s="6">
        <v>2016</v>
      </c>
      <c r="B12" s="55">
        <v>42530</v>
      </c>
      <c r="C12" s="38">
        <v>20.56</v>
      </c>
      <c r="D12" s="6">
        <v>1543</v>
      </c>
      <c r="E12" s="38">
        <v>9.81</v>
      </c>
      <c r="F12" s="6">
        <v>652</v>
      </c>
      <c r="G12" s="38">
        <v>14.68</v>
      </c>
      <c r="H12" s="38">
        <v>94.4</v>
      </c>
      <c r="I12" s="6">
        <v>720</v>
      </c>
      <c r="J12" s="6">
        <v>35.69</v>
      </c>
      <c r="K12" s="6">
        <v>1600</v>
      </c>
      <c r="L12" s="38">
        <v>72.8</v>
      </c>
      <c r="M12" s="6">
        <v>0</v>
      </c>
      <c r="N12" s="40">
        <v>1.199</v>
      </c>
      <c r="O12" s="40">
        <f>5.825*3.6</f>
        <v>20.970000000000002</v>
      </c>
      <c r="P12" s="6">
        <v>946</v>
      </c>
      <c r="Q12" s="37">
        <v>61.65</v>
      </c>
      <c r="R12" s="38">
        <v>11.75</v>
      </c>
      <c r="S12" s="37">
        <v>579.2</v>
      </c>
      <c r="T12" s="6">
        <v>1210</v>
      </c>
      <c r="U12" s="38">
        <v>25.86</v>
      </c>
      <c r="V12" s="6">
        <v>1350</v>
      </c>
      <c r="W12" s="38">
        <v>-29.92</v>
      </c>
      <c r="X12" s="6">
        <v>702</v>
      </c>
      <c r="Y12" s="36">
        <v>1.877</v>
      </c>
    </row>
    <row r="13" spans="1:25" ht="12.75">
      <c r="A13" s="6">
        <v>2016</v>
      </c>
      <c r="B13" s="55">
        <v>42531</v>
      </c>
      <c r="C13" s="6">
        <v>21.89</v>
      </c>
      <c r="D13" s="6">
        <v>1414</v>
      </c>
      <c r="E13" s="38">
        <v>11</v>
      </c>
      <c r="F13" s="6">
        <v>23</v>
      </c>
      <c r="G13" s="6">
        <v>15.81</v>
      </c>
      <c r="H13" s="38">
        <v>85</v>
      </c>
      <c r="I13" s="6">
        <v>212</v>
      </c>
      <c r="J13" s="38">
        <v>30.78</v>
      </c>
      <c r="K13" s="6">
        <v>1514</v>
      </c>
      <c r="L13" s="38">
        <v>62.39</v>
      </c>
      <c r="M13" s="6">
        <v>0</v>
      </c>
      <c r="N13" s="36">
        <v>1.569</v>
      </c>
      <c r="O13" s="40">
        <f>5.825*3.6</f>
        <v>20.970000000000002</v>
      </c>
      <c r="P13" s="6">
        <v>1410</v>
      </c>
      <c r="Q13" s="37">
        <v>200.5</v>
      </c>
      <c r="R13" s="38">
        <v>9.81</v>
      </c>
      <c r="S13" s="37">
        <v>643.5</v>
      </c>
      <c r="T13" s="6">
        <v>1227</v>
      </c>
      <c r="U13" s="38">
        <v>26.07</v>
      </c>
      <c r="V13" s="6">
        <v>1219</v>
      </c>
      <c r="W13" s="38">
        <v>-27.67</v>
      </c>
      <c r="X13" s="6">
        <v>0</v>
      </c>
      <c r="Y13" s="36">
        <v>1.969</v>
      </c>
    </row>
    <row r="14" spans="1:26" ht="12.75">
      <c r="A14" s="6">
        <v>2016</v>
      </c>
      <c r="B14" s="55">
        <v>42532</v>
      </c>
      <c r="C14" s="38">
        <v>21.48</v>
      </c>
      <c r="D14" s="6">
        <v>1412</v>
      </c>
      <c r="E14" s="38">
        <v>10.8</v>
      </c>
      <c r="F14" s="6">
        <v>2358</v>
      </c>
      <c r="G14" s="6">
        <v>15.59</v>
      </c>
      <c r="H14" s="38">
        <v>87.1</v>
      </c>
      <c r="I14" s="6">
        <v>651</v>
      </c>
      <c r="J14" s="38">
        <v>22.82</v>
      </c>
      <c r="K14" s="6">
        <v>1524</v>
      </c>
      <c r="L14" s="38">
        <v>54</v>
      </c>
      <c r="M14" s="6">
        <v>0.1</v>
      </c>
      <c r="N14" s="6">
        <v>1.562</v>
      </c>
      <c r="O14" s="36">
        <f>5.075*3.6</f>
        <v>18.27</v>
      </c>
      <c r="P14" s="6">
        <v>1329</v>
      </c>
      <c r="Q14" s="37">
        <v>170.5</v>
      </c>
      <c r="R14" s="38">
        <v>12.14</v>
      </c>
      <c r="S14" s="6">
        <v>537.2</v>
      </c>
      <c r="T14" s="6">
        <v>1238</v>
      </c>
      <c r="U14" s="38">
        <v>30.33</v>
      </c>
      <c r="V14" s="6">
        <v>1319</v>
      </c>
      <c r="W14" s="38">
        <v>-26.24</v>
      </c>
      <c r="X14" s="6">
        <v>2358</v>
      </c>
      <c r="Y14" s="36">
        <v>2.359</v>
      </c>
      <c r="Z14" s="13"/>
    </row>
    <row r="15" spans="1:25" ht="12.75">
      <c r="A15" s="6">
        <v>2016</v>
      </c>
      <c r="B15" s="55">
        <v>42533</v>
      </c>
      <c r="C15" s="6">
        <v>20.03</v>
      </c>
      <c r="D15" s="6">
        <v>1447</v>
      </c>
      <c r="E15" s="6">
        <v>5.64</v>
      </c>
      <c r="F15" s="6">
        <v>656</v>
      </c>
      <c r="G15" s="38">
        <v>12.77</v>
      </c>
      <c r="H15" s="38">
        <v>85.6</v>
      </c>
      <c r="I15" s="6">
        <v>704</v>
      </c>
      <c r="J15" s="38">
        <v>21.96</v>
      </c>
      <c r="K15" s="6">
        <v>1504</v>
      </c>
      <c r="L15" s="38">
        <v>54.69</v>
      </c>
      <c r="M15" s="6">
        <v>0</v>
      </c>
      <c r="N15" s="40">
        <v>1.858</v>
      </c>
      <c r="O15" s="36">
        <f>5.3*3.6</f>
        <v>19.08</v>
      </c>
      <c r="P15" s="6">
        <v>1342</v>
      </c>
      <c r="Q15" s="37">
        <v>185.9</v>
      </c>
      <c r="R15" s="38">
        <v>12.43</v>
      </c>
      <c r="S15" s="37">
        <v>558.8</v>
      </c>
      <c r="T15" s="6">
        <v>1226</v>
      </c>
      <c r="U15" s="38">
        <v>26.93</v>
      </c>
      <c r="V15" s="6">
        <v>1314</v>
      </c>
      <c r="W15" s="6">
        <v>-32.19</v>
      </c>
      <c r="X15" s="6">
        <v>709</v>
      </c>
      <c r="Y15" s="36">
        <v>2.222</v>
      </c>
    </row>
    <row r="16" spans="1:25" ht="12.75">
      <c r="A16" s="6">
        <v>2016</v>
      </c>
      <c r="B16" s="55">
        <v>42534</v>
      </c>
      <c r="C16" s="6">
        <v>22.81</v>
      </c>
      <c r="D16" s="6">
        <v>1553</v>
      </c>
      <c r="E16" s="38">
        <v>4.911</v>
      </c>
      <c r="F16" s="6">
        <v>605</v>
      </c>
      <c r="G16" s="38">
        <v>13.3</v>
      </c>
      <c r="H16" s="38">
        <v>86.7</v>
      </c>
      <c r="I16" s="6">
        <v>608</v>
      </c>
      <c r="J16" s="6">
        <v>25.27</v>
      </c>
      <c r="K16" s="6">
        <v>1507</v>
      </c>
      <c r="L16" s="38">
        <v>58.64</v>
      </c>
      <c r="M16" s="6">
        <v>0</v>
      </c>
      <c r="N16" s="40">
        <v>2.131</v>
      </c>
      <c r="O16" s="40">
        <f>5.9*3.6</f>
        <v>21.240000000000002</v>
      </c>
      <c r="P16" s="6">
        <v>1008</v>
      </c>
      <c r="Q16" s="37">
        <v>126</v>
      </c>
      <c r="R16" s="6">
        <v>12.42</v>
      </c>
      <c r="S16" s="37">
        <v>483.3</v>
      </c>
      <c r="T16" s="6">
        <v>1329</v>
      </c>
      <c r="U16" s="38">
        <v>28.2</v>
      </c>
      <c r="V16" s="6">
        <v>1328</v>
      </c>
      <c r="W16" s="6">
        <v>-31.07</v>
      </c>
      <c r="X16" s="6">
        <v>119</v>
      </c>
      <c r="Y16" s="36">
        <v>2.241</v>
      </c>
    </row>
    <row r="17" spans="1:25" ht="12.75">
      <c r="A17" s="6">
        <v>2016</v>
      </c>
      <c r="B17" s="55">
        <v>42535</v>
      </c>
      <c r="C17" s="38">
        <v>26.44</v>
      </c>
      <c r="D17" s="6">
        <v>1538</v>
      </c>
      <c r="E17" s="6">
        <v>10.61</v>
      </c>
      <c r="F17" s="6">
        <v>522</v>
      </c>
      <c r="G17" s="38">
        <v>17.4</v>
      </c>
      <c r="H17" s="38">
        <v>77.7</v>
      </c>
      <c r="I17" s="6">
        <v>2139</v>
      </c>
      <c r="J17" s="6">
        <v>42.37</v>
      </c>
      <c r="K17" s="6">
        <v>1538</v>
      </c>
      <c r="L17" s="38">
        <v>63.62</v>
      </c>
      <c r="M17" s="6">
        <v>0</v>
      </c>
      <c r="N17" s="40">
        <v>2.25</v>
      </c>
      <c r="O17" s="36">
        <f>6.875*3.6</f>
        <v>24.75</v>
      </c>
      <c r="P17" s="6">
        <v>1110</v>
      </c>
      <c r="Q17" s="37">
        <v>54.94</v>
      </c>
      <c r="R17" s="38">
        <v>11.3</v>
      </c>
      <c r="S17" s="6">
        <v>485.9</v>
      </c>
      <c r="T17" s="6">
        <v>1222</v>
      </c>
      <c r="U17" s="38">
        <v>33.13</v>
      </c>
      <c r="V17" s="6">
        <v>1334</v>
      </c>
      <c r="W17" s="6">
        <v>-21.43</v>
      </c>
      <c r="X17" s="6">
        <v>550</v>
      </c>
      <c r="Y17" s="36">
        <v>2.127</v>
      </c>
    </row>
    <row r="18" spans="1:25" ht="12.75">
      <c r="A18" s="6">
        <v>2016</v>
      </c>
      <c r="B18" s="55">
        <v>42536</v>
      </c>
      <c r="C18" s="38">
        <v>27.03</v>
      </c>
      <c r="D18" s="6">
        <v>1516</v>
      </c>
      <c r="E18" s="38">
        <v>12.65</v>
      </c>
      <c r="F18" s="6">
        <v>654</v>
      </c>
      <c r="G18" s="6">
        <v>19.35</v>
      </c>
      <c r="H18" s="38">
        <v>90.7</v>
      </c>
      <c r="I18" s="6">
        <v>700</v>
      </c>
      <c r="J18" s="38">
        <v>36.4</v>
      </c>
      <c r="K18" s="6">
        <v>1625</v>
      </c>
      <c r="L18" s="38">
        <v>67.27</v>
      </c>
      <c r="M18" s="6">
        <v>0</v>
      </c>
      <c r="N18" s="36">
        <v>1.054</v>
      </c>
      <c r="O18" s="40">
        <f>5*3.6</f>
        <v>18</v>
      </c>
      <c r="P18" s="6">
        <v>934</v>
      </c>
      <c r="Q18" s="37">
        <v>71</v>
      </c>
      <c r="R18" s="38">
        <v>11.21</v>
      </c>
      <c r="S18" s="6">
        <v>570.3</v>
      </c>
      <c r="T18" s="6">
        <v>1238</v>
      </c>
      <c r="U18" s="38">
        <v>39.45</v>
      </c>
      <c r="V18" s="6">
        <v>1400</v>
      </c>
      <c r="W18" s="6">
        <v>-18.22</v>
      </c>
      <c r="X18" s="6">
        <v>617</v>
      </c>
      <c r="Y18" s="36">
        <v>2.021</v>
      </c>
    </row>
    <row r="19" spans="1:25" ht="12.75">
      <c r="A19" s="6">
        <v>2016</v>
      </c>
      <c r="B19" s="55">
        <v>42537</v>
      </c>
      <c r="C19" s="38">
        <v>27.1</v>
      </c>
      <c r="D19" s="6">
        <v>1548</v>
      </c>
      <c r="E19" s="38">
        <v>12.65</v>
      </c>
      <c r="F19" s="6">
        <v>703</v>
      </c>
      <c r="G19" s="38">
        <v>19.49</v>
      </c>
      <c r="H19" s="38">
        <v>92.7</v>
      </c>
      <c r="I19" s="6">
        <v>711</v>
      </c>
      <c r="J19" s="6">
        <v>32.55</v>
      </c>
      <c r="K19" s="6">
        <v>1550</v>
      </c>
      <c r="L19" s="38">
        <v>64.19</v>
      </c>
      <c r="M19" s="6">
        <v>0</v>
      </c>
      <c r="N19" s="36">
        <v>0.366</v>
      </c>
      <c r="O19" s="40">
        <f>4.625*3.6</f>
        <v>16.650000000000002</v>
      </c>
      <c r="P19" s="6">
        <v>1112</v>
      </c>
      <c r="Q19" s="37">
        <v>14.69</v>
      </c>
      <c r="R19" s="38">
        <v>11.29</v>
      </c>
      <c r="S19" s="6">
        <v>551.2</v>
      </c>
      <c r="T19" s="6">
        <v>1212</v>
      </c>
      <c r="U19" s="6">
        <v>36.91</v>
      </c>
      <c r="V19" s="6">
        <v>1311</v>
      </c>
      <c r="W19" s="6">
        <v>-20.36</v>
      </c>
      <c r="X19" s="6">
        <v>636</v>
      </c>
      <c r="Y19" s="36">
        <v>1.989</v>
      </c>
    </row>
    <row r="20" spans="1:25" ht="12.75">
      <c r="A20" s="6">
        <v>2016</v>
      </c>
      <c r="B20" s="55">
        <v>42538</v>
      </c>
      <c r="C20" s="38">
        <v>27.16</v>
      </c>
      <c r="D20" s="6">
        <v>1522</v>
      </c>
      <c r="E20" s="6">
        <v>12.86</v>
      </c>
      <c r="F20" s="6">
        <v>708</v>
      </c>
      <c r="G20" s="38">
        <v>19.22</v>
      </c>
      <c r="H20" s="38">
        <v>87.7</v>
      </c>
      <c r="I20" s="6">
        <v>718</v>
      </c>
      <c r="J20" s="38">
        <v>30.76</v>
      </c>
      <c r="K20" s="6">
        <v>1549</v>
      </c>
      <c r="L20" s="38">
        <v>61.71</v>
      </c>
      <c r="M20" s="6">
        <v>0</v>
      </c>
      <c r="N20" s="36">
        <v>0.393</v>
      </c>
      <c r="O20" s="36">
        <f>5*3.6</f>
        <v>18</v>
      </c>
      <c r="P20" s="6">
        <v>1147</v>
      </c>
      <c r="Q20" s="37">
        <v>0.094</v>
      </c>
      <c r="R20" s="38">
        <v>11.36</v>
      </c>
      <c r="S20" s="37">
        <v>545.5</v>
      </c>
      <c r="T20" s="6">
        <v>1229</v>
      </c>
      <c r="U20" s="6">
        <v>36.14</v>
      </c>
      <c r="V20" s="6">
        <v>1308</v>
      </c>
      <c r="W20" s="6">
        <v>-22.86</v>
      </c>
      <c r="X20" s="6">
        <v>615</v>
      </c>
      <c r="Y20" s="40">
        <v>2.029</v>
      </c>
    </row>
    <row r="21" spans="1:25" ht="12.75">
      <c r="A21" s="6">
        <v>2016</v>
      </c>
      <c r="B21" s="55">
        <v>42539</v>
      </c>
      <c r="C21" s="38">
        <v>28.09</v>
      </c>
      <c r="D21" s="6">
        <v>1522</v>
      </c>
      <c r="E21" s="6">
        <v>10.93</v>
      </c>
      <c r="F21" s="6">
        <v>654</v>
      </c>
      <c r="G21" s="38">
        <v>19.4</v>
      </c>
      <c r="H21" s="38">
        <v>92</v>
      </c>
      <c r="I21" s="6">
        <v>711</v>
      </c>
      <c r="J21" s="6">
        <v>26.26</v>
      </c>
      <c r="K21" s="6">
        <v>1459</v>
      </c>
      <c r="L21" s="38">
        <v>58.66</v>
      </c>
      <c r="M21" s="6">
        <v>0</v>
      </c>
      <c r="N21" s="36">
        <v>0.412</v>
      </c>
      <c r="O21" s="40">
        <f>4.25*3.6</f>
        <v>15.3</v>
      </c>
      <c r="P21" s="6">
        <v>1205</v>
      </c>
      <c r="Q21" s="37">
        <v>18.93</v>
      </c>
      <c r="R21" s="38">
        <v>11.25</v>
      </c>
      <c r="S21" s="37">
        <v>562</v>
      </c>
      <c r="T21" s="6">
        <v>1305</v>
      </c>
      <c r="U21" s="6">
        <v>35.17</v>
      </c>
      <c r="V21" s="6">
        <v>1338</v>
      </c>
      <c r="W21" s="38">
        <v>-22.71</v>
      </c>
      <c r="X21" s="6">
        <v>548</v>
      </c>
      <c r="Y21" s="36">
        <v>2.062</v>
      </c>
    </row>
    <row r="22" spans="1:25" ht="12.75">
      <c r="A22" s="6">
        <v>2016</v>
      </c>
      <c r="B22" s="55">
        <v>42540</v>
      </c>
      <c r="C22" s="6">
        <v>28.42</v>
      </c>
      <c r="D22" s="6">
        <v>1535</v>
      </c>
      <c r="E22" s="6">
        <v>12.79</v>
      </c>
      <c r="F22" s="6">
        <v>650</v>
      </c>
      <c r="G22" s="6">
        <v>19.69</v>
      </c>
      <c r="H22" s="38">
        <v>85.3</v>
      </c>
      <c r="I22" s="6">
        <v>652</v>
      </c>
      <c r="J22" s="38">
        <v>23.4</v>
      </c>
      <c r="K22" s="6">
        <v>1518</v>
      </c>
      <c r="L22" s="38">
        <v>57.69</v>
      </c>
      <c r="M22" s="6">
        <v>0</v>
      </c>
      <c r="N22" s="40">
        <v>0.5</v>
      </c>
      <c r="O22" s="36">
        <f>4.325*3.6</f>
        <v>15.57</v>
      </c>
      <c r="P22" s="6">
        <v>1441</v>
      </c>
      <c r="Q22" s="6">
        <v>185.9</v>
      </c>
      <c r="R22" s="38">
        <v>11.02</v>
      </c>
      <c r="S22" s="37">
        <v>551.6</v>
      </c>
      <c r="T22" s="6">
        <v>1258</v>
      </c>
      <c r="U22" s="6">
        <v>35.41</v>
      </c>
      <c r="V22" s="6">
        <v>1321</v>
      </c>
      <c r="W22" s="6">
        <v>-22.02</v>
      </c>
      <c r="X22" s="6">
        <v>705</v>
      </c>
      <c r="Y22" s="36">
        <v>2.075</v>
      </c>
    </row>
    <row r="23" spans="1:25" ht="12.75">
      <c r="A23" s="6">
        <v>2016</v>
      </c>
      <c r="B23" s="55">
        <v>42541</v>
      </c>
      <c r="C23" s="6">
        <v>29.02</v>
      </c>
      <c r="D23" s="6">
        <v>1610</v>
      </c>
      <c r="E23" s="38">
        <v>13.19</v>
      </c>
      <c r="F23" s="6">
        <v>514</v>
      </c>
      <c r="G23" s="38">
        <v>19.98</v>
      </c>
      <c r="H23" s="38">
        <v>85.9</v>
      </c>
      <c r="I23" s="6">
        <v>516</v>
      </c>
      <c r="J23" s="38">
        <v>19.83</v>
      </c>
      <c r="K23" s="6">
        <v>1414</v>
      </c>
      <c r="L23" s="38">
        <v>59.81</v>
      </c>
      <c r="M23" s="6">
        <v>0</v>
      </c>
      <c r="N23" s="40">
        <v>1.277</v>
      </c>
      <c r="O23" s="40">
        <f>5.45*3.6</f>
        <v>19.62</v>
      </c>
      <c r="P23" s="6">
        <v>2147</v>
      </c>
      <c r="Q23" s="37">
        <v>99.3</v>
      </c>
      <c r="R23" s="38">
        <v>10.31</v>
      </c>
      <c r="S23" s="37">
        <v>517.9</v>
      </c>
      <c r="T23" s="6">
        <v>1218</v>
      </c>
      <c r="U23" s="6">
        <v>32.15</v>
      </c>
      <c r="V23" s="6">
        <v>1339</v>
      </c>
      <c r="W23" s="38">
        <v>-21.58</v>
      </c>
      <c r="X23" s="6">
        <v>544</v>
      </c>
      <c r="Y23" s="36">
        <v>2.193</v>
      </c>
    </row>
    <row r="24" spans="1:25" ht="12.75">
      <c r="A24" s="6">
        <v>2016</v>
      </c>
      <c r="B24" s="55">
        <v>42542</v>
      </c>
      <c r="C24" s="6">
        <v>26.77</v>
      </c>
      <c r="D24" s="6">
        <v>1506</v>
      </c>
      <c r="E24" s="6">
        <v>12.32</v>
      </c>
      <c r="F24" s="6">
        <v>635</v>
      </c>
      <c r="G24" s="38">
        <v>18.65</v>
      </c>
      <c r="H24" s="38">
        <v>91.6</v>
      </c>
      <c r="I24" s="6">
        <v>518</v>
      </c>
      <c r="J24" s="38">
        <v>37.79</v>
      </c>
      <c r="K24" s="6">
        <v>1537</v>
      </c>
      <c r="L24" s="38">
        <v>70.4</v>
      </c>
      <c r="M24" s="6">
        <v>0</v>
      </c>
      <c r="N24" s="36">
        <v>2.089</v>
      </c>
      <c r="O24" s="36">
        <f>4.925*3.6</f>
        <v>17.73</v>
      </c>
      <c r="P24" s="6">
        <v>1001</v>
      </c>
      <c r="Q24" s="37">
        <v>92.7</v>
      </c>
      <c r="R24" s="38">
        <v>9.6</v>
      </c>
      <c r="S24" s="37">
        <v>505.1</v>
      </c>
      <c r="T24" s="6">
        <v>1204</v>
      </c>
      <c r="U24" s="6">
        <v>33.08</v>
      </c>
      <c r="V24" s="6">
        <v>1326</v>
      </c>
      <c r="W24" s="38">
        <v>-17.9</v>
      </c>
      <c r="X24" s="6">
        <v>645</v>
      </c>
      <c r="Y24" s="36">
        <v>1.806</v>
      </c>
    </row>
    <row r="25" spans="1:25" ht="12.75">
      <c r="A25" s="6">
        <v>2016</v>
      </c>
      <c r="B25" s="55">
        <v>42543</v>
      </c>
      <c r="C25" s="6">
        <v>27.44</v>
      </c>
      <c r="D25" s="6">
        <v>1546</v>
      </c>
      <c r="E25" s="38">
        <v>12.85</v>
      </c>
      <c r="F25" s="6">
        <v>546</v>
      </c>
      <c r="G25" s="38">
        <v>19.35</v>
      </c>
      <c r="H25" s="38">
        <v>93.6</v>
      </c>
      <c r="I25" s="6">
        <v>611</v>
      </c>
      <c r="J25" s="38">
        <v>38.27</v>
      </c>
      <c r="K25" s="6">
        <v>1548</v>
      </c>
      <c r="L25" s="38">
        <v>71.6</v>
      </c>
      <c r="M25" s="6">
        <v>0</v>
      </c>
      <c r="N25" s="40">
        <v>1.551</v>
      </c>
      <c r="O25" s="40">
        <f>6.2*3.6</f>
        <v>22.32</v>
      </c>
      <c r="P25" s="6">
        <v>1231</v>
      </c>
      <c r="Q25" s="37">
        <v>17.52</v>
      </c>
      <c r="R25" s="38">
        <v>7.45</v>
      </c>
      <c r="S25" s="6">
        <v>548.2</v>
      </c>
      <c r="T25" s="6">
        <v>1257</v>
      </c>
      <c r="U25" s="6">
        <v>29.14</v>
      </c>
      <c r="V25" s="6">
        <v>1304</v>
      </c>
      <c r="W25" s="38">
        <v>-18.58</v>
      </c>
      <c r="X25" s="6">
        <v>604</v>
      </c>
      <c r="Y25" s="36">
        <v>1.801</v>
      </c>
    </row>
    <row r="26" spans="1:26" ht="12.75">
      <c r="A26" s="6">
        <v>2016</v>
      </c>
      <c r="B26" s="55">
        <v>42544</v>
      </c>
      <c r="C26" s="6">
        <v>26.97</v>
      </c>
      <c r="D26" s="6">
        <v>1454</v>
      </c>
      <c r="E26" s="6">
        <v>14.37</v>
      </c>
      <c r="F26" s="6">
        <v>729</v>
      </c>
      <c r="G26" s="38">
        <v>19.78</v>
      </c>
      <c r="H26" s="38">
        <v>93.9</v>
      </c>
      <c r="I26" s="6">
        <v>736</v>
      </c>
      <c r="J26" s="38">
        <v>41.11</v>
      </c>
      <c r="K26" s="6">
        <v>1612</v>
      </c>
      <c r="L26" s="38">
        <v>72.5</v>
      </c>
      <c r="M26" s="6">
        <v>0</v>
      </c>
      <c r="N26" s="40">
        <v>1.06</v>
      </c>
      <c r="O26" s="40">
        <f>4.325*3.6</f>
        <v>15.57</v>
      </c>
      <c r="P26" s="6">
        <v>1053</v>
      </c>
      <c r="Q26" s="37">
        <v>7.63</v>
      </c>
      <c r="R26" s="6">
        <v>7.29</v>
      </c>
      <c r="S26" s="37">
        <v>593.7</v>
      </c>
      <c r="T26" s="6">
        <v>1319</v>
      </c>
      <c r="U26" s="38">
        <v>33</v>
      </c>
      <c r="V26" s="6">
        <v>1314</v>
      </c>
      <c r="W26" s="38">
        <v>-15.28</v>
      </c>
      <c r="X26" s="6">
        <v>2358</v>
      </c>
      <c r="Y26" s="36">
        <v>1.539</v>
      </c>
      <c r="Z26" s="33"/>
    </row>
    <row r="27" spans="1:25" ht="12.75">
      <c r="A27" s="6">
        <v>2016</v>
      </c>
      <c r="B27" s="55">
        <v>42545</v>
      </c>
      <c r="C27" s="6">
        <v>28.36</v>
      </c>
      <c r="D27" s="6">
        <v>1448</v>
      </c>
      <c r="E27" s="6">
        <v>14.51</v>
      </c>
      <c r="F27" s="6">
        <v>618</v>
      </c>
      <c r="G27" s="38">
        <v>20.37</v>
      </c>
      <c r="H27" s="38">
        <v>93.5</v>
      </c>
      <c r="I27" s="6">
        <v>624</v>
      </c>
      <c r="J27" s="38">
        <v>30.7</v>
      </c>
      <c r="K27" s="6">
        <v>1352</v>
      </c>
      <c r="L27" s="38">
        <v>68.2</v>
      </c>
      <c r="M27" s="6">
        <v>0</v>
      </c>
      <c r="N27" s="40">
        <v>1.352</v>
      </c>
      <c r="O27" s="40">
        <f>4.775*3.6</f>
        <v>17.19</v>
      </c>
      <c r="P27" s="6">
        <v>949</v>
      </c>
      <c r="Q27" s="37">
        <v>48.34</v>
      </c>
      <c r="R27" s="6">
        <v>7.76</v>
      </c>
      <c r="S27" s="37">
        <v>507.8</v>
      </c>
      <c r="T27" s="6">
        <v>1211</v>
      </c>
      <c r="U27" s="38">
        <v>34.56</v>
      </c>
      <c r="V27" s="6">
        <v>1335</v>
      </c>
      <c r="W27" s="38">
        <v>-17.66</v>
      </c>
      <c r="X27" s="6">
        <v>403</v>
      </c>
      <c r="Y27" s="36">
        <v>1.835</v>
      </c>
    </row>
    <row r="28" spans="1:25" ht="12.75">
      <c r="A28" s="6">
        <v>2016</v>
      </c>
      <c r="B28" s="55">
        <v>42546</v>
      </c>
      <c r="C28" s="6">
        <v>26.65</v>
      </c>
      <c r="D28" s="6">
        <v>1531</v>
      </c>
      <c r="E28" s="38">
        <v>14.97</v>
      </c>
      <c r="F28" s="6">
        <v>637</v>
      </c>
      <c r="G28" s="38">
        <v>20.21</v>
      </c>
      <c r="H28" s="38">
        <v>87.1</v>
      </c>
      <c r="I28" s="6">
        <v>640</v>
      </c>
      <c r="J28" s="38">
        <v>42.11</v>
      </c>
      <c r="K28" s="6">
        <v>1514</v>
      </c>
      <c r="L28" s="38">
        <v>67.18</v>
      </c>
      <c r="M28" s="6">
        <v>0</v>
      </c>
      <c r="N28" s="40">
        <v>2.121</v>
      </c>
      <c r="O28" s="40">
        <f>5.975*3.6</f>
        <v>21.509999999999998</v>
      </c>
      <c r="P28" s="6">
        <v>938</v>
      </c>
      <c r="Q28" s="37">
        <v>74.2</v>
      </c>
      <c r="R28" s="38">
        <v>7.35</v>
      </c>
      <c r="S28" s="37">
        <v>543.8</v>
      </c>
      <c r="T28" s="6">
        <v>1216</v>
      </c>
      <c r="U28" s="38">
        <v>26.86</v>
      </c>
      <c r="V28" s="6">
        <v>1316</v>
      </c>
      <c r="W28" s="38">
        <v>-15.4</v>
      </c>
      <c r="X28" s="6">
        <v>45</v>
      </c>
      <c r="Y28" s="40">
        <v>1.894</v>
      </c>
    </row>
    <row r="29" spans="1:25" ht="12.75">
      <c r="A29" s="6">
        <v>2016</v>
      </c>
      <c r="B29" s="55">
        <v>42547</v>
      </c>
      <c r="C29" s="6">
        <v>25.26</v>
      </c>
      <c r="D29" s="6">
        <v>1309</v>
      </c>
      <c r="E29" s="6">
        <v>13.11</v>
      </c>
      <c r="F29" s="6">
        <v>656</v>
      </c>
      <c r="G29" s="38">
        <v>18.5</v>
      </c>
      <c r="H29" s="38">
        <v>86.6</v>
      </c>
      <c r="I29" s="6">
        <v>701</v>
      </c>
      <c r="J29" s="38">
        <v>28.98</v>
      </c>
      <c r="K29" s="6">
        <v>1433</v>
      </c>
      <c r="L29" s="38">
        <v>61.89</v>
      </c>
      <c r="M29" s="6">
        <v>0</v>
      </c>
      <c r="N29" s="36">
        <v>2.334</v>
      </c>
      <c r="O29" s="40">
        <f>7.25*3.6</f>
        <v>26.1</v>
      </c>
      <c r="P29" s="6">
        <v>1507</v>
      </c>
      <c r="Q29" s="37">
        <v>100.3</v>
      </c>
      <c r="R29" s="38">
        <v>8.42</v>
      </c>
      <c r="S29" s="6">
        <v>497.4</v>
      </c>
      <c r="T29" s="6">
        <v>1155</v>
      </c>
      <c r="U29" s="38">
        <v>24.64</v>
      </c>
      <c r="V29" s="6">
        <v>1253</v>
      </c>
      <c r="W29" s="38">
        <v>-18.93</v>
      </c>
      <c r="X29" s="6">
        <v>711</v>
      </c>
      <c r="Y29" s="36">
        <v>2.404</v>
      </c>
    </row>
    <row r="30" spans="1:25" ht="12.75">
      <c r="A30" s="6">
        <v>2016</v>
      </c>
      <c r="B30" s="55">
        <v>42548</v>
      </c>
      <c r="C30" s="38">
        <v>25.98</v>
      </c>
      <c r="D30" s="6">
        <v>1430</v>
      </c>
      <c r="E30" s="38">
        <v>11.59</v>
      </c>
      <c r="F30" s="6">
        <v>654</v>
      </c>
      <c r="G30" s="6">
        <v>17.99</v>
      </c>
      <c r="H30" s="38">
        <v>85.9</v>
      </c>
      <c r="I30" s="6">
        <v>656</v>
      </c>
      <c r="J30" s="38">
        <v>31.96</v>
      </c>
      <c r="K30" s="6">
        <v>1413</v>
      </c>
      <c r="L30" s="38">
        <v>62.71</v>
      </c>
      <c r="M30" s="6">
        <v>0</v>
      </c>
      <c r="N30" s="36">
        <v>1.696</v>
      </c>
      <c r="O30" s="36">
        <f>5.3*3.6</f>
        <v>19.08</v>
      </c>
      <c r="P30" s="6">
        <v>1131</v>
      </c>
      <c r="Q30" s="37">
        <v>34.01</v>
      </c>
      <c r="R30" s="38">
        <v>7.52</v>
      </c>
      <c r="S30" s="37">
        <v>587</v>
      </c>
      <c r="T30" s="6">
        <v>1423</v>
      </c>
      <c r="U30" s="6">
        <v>29.44</v>
      </c>
      <c r="V30" s="6">
        <v>1348</v>
      </c>
      <c r="W30" s="6">
        <v>-20.69</v>
      </c>
      <c r="X30" s="6">
        <v>300</v>
      </c>
      <c r="Y30" s="36">
        <v>1.765</v>
      </c>
    </row>
    <row r="31" spans="1:25" ht="12.75">
      <c r="A31" s="6">
        <v>2016</v>
      </c>
      <c r="B31" s="55">
        <v>42549</v>
      </c>
      <c r="C31" s="6">
        <v>24.66</v>
      </c>
      <c r="D31" s="6">
        <v>1433</v>
      </c>
      <c r="E31" s="6">
        <v>10.61</v>
      </c>
      <c r="F31" s="6">
        <v>656</v>
      </c>
      <c r="G31" s="38">
        <v>17.72</v>
      </c>
      <c r="H31" s="38">
        <v>89.3</v>
      </c>
      <c r="I31" s="6">
        <v>702</v>
      </c>
      <c r="J31" s="38">
        <v>31.1</v>
      </c>
      <c r="K31" s="6">
        <v>1511</v>
      </c>
      <c r="L31" s="38">
        <v>60.49</v>
      </c>
      <c r="M31" s="6">
        <v>0</v>
      </c>
      <c r="N31" s="36">
        <v>1.232</v>
      </c>
      <c r="O31" s="40">
        <f>5.3*3.6</f>
        <v>19.08</v>
      </c>
      <c r="P31" s="6">
        <v>1127</v>
      </c>
      <c r="Q31" s="37">
        <v>30.9</v>
      </c>
      <c r="R31" s="38">
        <v>7.82</v>
      </c>
      <c r="S31" s="37">
        <v>570.6</v>
      </c>
      <c r="T31" s="6">
        <v>1228</v>
      </c>
      <c r="U31" s="38">
        <v>26.34</v>
      </c>
      <c r="V31" s="6">
        <v>1316</v>
      </c>
      <c r="W31" s="6">
        <v>-23.04</v>
      </c>
      <c r="X31" s="6">
        <v>557</v>
      </c>
      <c r="Y31" s="36">
        <v>1.864</v>
      </c>
    </row>
    <row r="32" spans="1:25" ht="12.75">
      <c r="A32" s="6">
        <v>2016</v>
      </c>
      <c r="B32" s="55">
        <v>42550</v>
      </c>
      <c r="C32" s="6">
        <v>26.25</v>
      </c>
      <c r="D32" s="6">
        <v>1352</v>
      </c>
      <c r="E32" s="38">
        <v>11.72</v>
      </c>
      <c r="F32" s="6">
        <v>448</v>
      </c>
      <c r="G32" s="38">
        <v>19.02</v>
      </c>
      <c r="H32" s="38">
        <v>88.9</v>
      </c>
      <c r="I32" s="6">
        <v>709</v>
      </c>
      <c r="J32" s="38">
        <v>38.13</v>
      </c>
      <c r="K32" s="6">
        <v>1500</v>
      </c>
      <c r="L32" s="38">
        <v>64.16</v>
      </c>
      <c r="M32" s="6">
        <v>0</v>
      </c>
      <c r="N32" s="40">
        <v>1.153</v>
      </c>
      <c r="O32" s="36">
        <f>5.3*3.6</f>
        <v>19.08</v>
      </c>
      <c r="P32" s="6">
        <v>956</v>
      </c>
      <c r="Q32" s="37">
        <v>29.87</v>
      </c>
      <c r="R32" s="38">
        <v>7.47</v>
      </c>
      <c r="S32" s="6">
        <v>540.5</v>
      </c>
      <c r="T32" s="6">
        <v>1206</v>
      </c>
      <c r="U32" s="6">
        <v>28.97</v>
      </c>
      <c r="V32" s="6">
        <v>1238</v>
      </c>
      <c r="W32" s="38">
        <v>-20.12</v>
      </c>
      <c r="X32" s="6">
        <v>707</v>
      </c>
      <c r="Y32" s="36">
        <v>1.758</v>
      </c>
    </row>
    <row r="33" spans="1:25" ht="12.75">
      <c r="A33" s="6">
        <v>2016</v>
      </c>
      <c r="B33" s="55">
        <v>42551</v>
      </c>
      <c r="C33" s="38">
        <v>26.52</v>
      </c>
      <c r="D33" s="6">
        <v>1301</v>
      </c>
      <c r="E33" s="6">
        <v>14.77</v>
      </c>
      <c r="F33" s="6">
        <v>713</v>
      </c>
      <c r="G33" s="6">
        <v>20.07</v>
      </c>
      <c r="H33" s="38">
        <v>79.1</v>
      </c>
      <c r="I33" s="6">
        <v>725</v>
      </c>
      <c r="J33" s="38">
        <v>32.1</v>
      </c>
      <c r="K33" s="6">
        <v>1306</v>
      </c>
      <c r="L33" s="38">
        <v>58</v>
      </c>
      <c r="M33" s="6">
        <v>0</v>
      </c>
      <c r="N33" s="40">
        <v>1.195</v>
      </c>
      <c r="O33" s="36">
        <f>6.05*3.6</f>
        <v>21.78</v>
      </c>
      <c r="P33" s="6">
        <v>1257</v>
      </c>
      <c r="Q33" s="37">
        <v>353.8</v>
      </c>
      <c r="R33" s="38">
        <v>7.62</v>
      </c>
      <c r="S33" s="6">
        <v>611.8</v>
      </c>
      <c r="T33" s="6">
        <v>1227</v>
      </c>
      <c r="U33" s="38">
        <v>30.74</v>
      </c>
      <c r="V33" s="6">
        <v>1320</v>
      </c>
      <c r="W33" s="6">
        <v>-14.97</v>
      </c>
      <c r="X33" s="6">
        <v>641</v>
      </c>
      <c r="Y33" s="40">
        <v>2.002</v>
      </c>
    </row>
    <row r="34" spans="3:25" ht="12.75">
      <c r="C34" s="41">
        <f>AVERAGE(C4:C33)</f>
        <v>25.52566666666667</v>
      </c>
      <c r="D34" s="34"/>
      <c r="E34" s="41">
        <f>AVERAGE(E4:E33)</f>
        <v>13.099033333333336</v>
      </c>
      <c r="F34" s="34"/>
      <c r="G34" s="41">
        <f>AVERAGE(G4:G33)</f>
        <v>18.611333333333334</v>
      </c>
      <c r="H34" s="41">
        <f>AVERAGE(H4:H33)</f>
        <v>89.97333333333333</v>
      </c>
      <c r="I34" s="34"/>
      <c r="J34" s="41">
        <f>AVERAGE(J4:J33)</f>
        <v>39.80466666666666</v>
      </c>
      <c r="K34" s="34"/>
      <c r="L34" s="41">
        <f>AVERAGE(L4:L33)</f>
        <v>69.16666666666669</v>
      </c>
      <c r="M34" s="42">
        <f>SUM(M4:M33)</f>
        <v>63.300000000000004</v>
      </c>
      <c r="Y34" s="42">
        <f>SUM(Y4:Y33)</f>
        <v>54.499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35"/>
  <sheetViews>
    <sheetView view="pageBreakPreview" zoomScale="75" zoomScaleSheetLayoutView="75" zoomScalePageLayoutView="0" workbookViewId="0" topLeftCell="B2">
      <selection activeCell="N35" sqref="N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6" max="16" width="7.7109375" style="0" customWidth="1"/>
    <col min="17" max="17" width="6.57421875" style="0" customWidth="1"/>
    <col min="18" max="18" width="8.00390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7">
        <v>39448</v>
      </c>
      <c r="B1" s="67"/>
      <c r="C1" s="8">
        <v>1</v>
      </c>
      <c r="E1">
        <v>3.6</v>
      </c>
    </row>
    <row r="2" spans="1:25" ht="33.75">
      <c r="A2" s="68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2016</v>
      </c>
      <c r="B4" s="55">
        <v>42552</v>
      </c>
      <c r="C4" s="6">
        <v>27.04</v>
      </c>
      <c r="D4" s="6">
        <v>1327</v>
      </c>
      <c r="E4" s="6">
        <v>14.17</v>
      </c>
      <c r="F4" s="6">
        <v>644</v>
      </c>
      <c r="G4" s="38">
        <v>20.48</v>
      </c>
      <c r="H4" s="38">
        <v>89</v>
      </c>
      <c r="I4" s="6">
        <v>645</v>
      </c>
      <c r="J4" s="38">
        <v>32.69</v>
      </c>
      <c r="K4" s="6">
        <v>1335</v>
      </c>
      <c r="L4" s="38">
        <v>61.16</v>
      </c>
      <c r="M4" s="6">
        <v>0</v>
      </c>
      <c r="N4" s="36">
        <v>1.401</v>
      </c>
      <c r="O4" s="40">
        <f>5.45*3.6</f>
        <v>19.62</v>
      </c>
      <c r="P4" s="6">
        <v>1125</v>
      </c>
      <c r="Q4" s="37">
        <v>42.86</v>
      </c>
      <c r="R4" s="38">
        <v>7.43</v>
      </c>
      <c r="S4" s="37">
        <v>632</v>
      </c>
      <c r="T4" s="6">
        <v>1321</v>
      </c>
      <c r="U4" s="38">
        <v>31.12</v>
      </c>
      <c r="V4" s="6">
        <v>1345</v>
      </c>
      <c r="W4" s="38">
        <v>-16.47</v>
      </c>
      <c r="X4" s="6">
        <v>719</v>
      </c>
      <c r="Y4" s="36">
        <v>1.843</v>
      </c>
    </row>
    <row r="5" spans="1:25" ht="12.75">
      <c r="A5" s="6">
        <v>2016</v>
      </c>
      <c r="B5" s="55">
        <v>42553</v>
      </c>
      <c r="C5" s="6">
        <v>27.18</v>
      </c>
      <c r="D5" s="6">
        <v>1339</v>
      </c>
      <c r="E5" s="6">
        <v>14.11</v>
      </c>
      <c r="F5" s="6">
        <v>507</v>
      </c>
      <c r="G5" s="6">
        <v>20.51</v>
      </c>
      <c r="H5" s="38">
        <v>88.1</v>
      </c>
      <c r="I5" s="6">
        <v>509</v>
      </c>
      <c r="J5" s="6">
        <v>24.13</v>
      </c>
      <c r="K5" s="6">
        <v>1449</v>
      </c>
      <c r="L5" s="38">
        <v>56.44</v>
      </c>
      <c r="M5" s="6">
        <v>0</v>
      </c>
      <c r="N5" s="36">
        <v>1.399</v>
      </c>
      <c r="O5" s="36">
        <f>6.35*3.6</f>
        <v>22.86</v>
      </c>
      <c r="P5" s="6">
        <v>1254</v>
      </c>
      <c r="Q5" s="37">
        <v>30.98</v>
      </c>
      <c r="R5" s="38">
        <v>8.42</v>
      </c>
      <c r="S5" s="6">
        <v>576.5</v>
      </c>
      <c r="T5" s="6">
        <v>1223</v>
      </c>
      <c r="U5" s="38">
        <v>28.1</v>
      </c>
      <c r="V5" s="6">
        <v>1257</v>
      </c>
      <c r="W5" s="38">
        <v>-18.31</v>
      </c>
      <c r="X5" s="6">
        <v>714</v>
      </c>
      <c r="Y5" s="36">
        <v>2.318</v>
      </c>
    </row>
    <row r="6" spans="1:25" ht="12.75">
      <c r="A6" s="6">
        <v>2016</v>
      </c>
      <c r="B6" s="55">
        <v>42554</v>
      </c>
      <c r="C6" s="38">
        <v>27.76</v>
      </c>
      <c r="D6" s="6">
        <v>1356</v>
      </c>
      <c r="E6" s="38">
        <v>12.92</v>
      </c>
      <c r="F6" s="6">
        <v>702</v>
      </c>
      <c r="G6" s="38">
        <v>20.12</v>
      </c>
      <c r="H6" s="38">
        <v>87.4</v>
      </c>
      <c r="I6" s="6">
        <v>710</v>
      </c>
      <c r="J6" s="6">
        <v>33.81</v>
      </c>
      <c r="K6" s="6">
        <v>1417</v>
      </c>
      <c r="L6" s="38">
        <v>62.1</v>
      </c>
      <c r="M6" s="6">
        <v>0</v>
      </c>
      <c r="N6" s="36">
        <v>0.97</v>
      </c>
      <c r="O6" s="36">
        <f>5.225*3.6</f>
        <v>18.81</v>
      </c>
      <c r="P6" s="6">
        <v>1137</v>
      </c>
      <c r="Q6" s="37">
        <v>50.21</v>
      </c>
      <c r="R6" s="38">
        <v>8.18</v>
      </c>
      <c r="S6" s="37">
        <v>602.6</v>
      </c>
      <c r="T6" s="6">
        <v>1345</v>
      </c>
      <c r="U6" s="6">
        <v>35.07</v>
      </c>
      <c r="V6" s="6">
        <v>1403</v>
      </c>
      <c r="W6" s="6">
        <v>-19.77</v>
      </c>
      <c r="X6" s="6">
        <v>636</v>
      </c>
      <c r="Y6" s="36">
        <v>1.87</v>
      </c>
    </row>
    <row r="7" spans="1:25" ht="12.75">
      <c r="A7" s="6">
        <v>2016</v>
      </c>
      <c r="B7" s="55">
        <v>42555</v>
      </c>
      <c r="C7" s="38">
        <v>27.18</v>
      </c>
      <c r="D7" s="6">
        <v>1357</v>
      </c>
      <c r="E7" s="38">
        <v>13.51</v>
      </c>
      <c r="F7" s="6">
        <v>650</v>
      </c>
      <c r="G7" s="38">
        <v>20.23</v>
      </c>
      <c r="H7" s="38">
        <v>88.6</v>
      </c>
      <c r="I7" s="6">
        <v>649</v>
      </c>
      <c r="J7" s="38">
        <v>30.97</v>
      </c>
      <c r="K7" s="6">
        <v>1309</v>
      </c>
      <c r="L7" s="38">
        <v>59.91</v>
      </c>
      <c r="M7" s="6">
        <v>0</v>
      </c>
      <c r="N7" s="36">
        <v>1.035</v>
      </c>
      <c r="O7" s="40">
        <f>6.2*3.6</f>
        <v>22.32</v>
      </c>
      <c r="P7" s="6">
        <v>1135</v>
      </c>
      <c r="Q7" s="37">
        <v>0.094</v>
      </c>
      <c r="R7" s="38">
        <v>8.26</v>
      </c>
      <c r="S7" s="37">
        <v>567</v>
      </c>
      <c r="T7" s="6">
        <v>1258</v>
      </c>
      <c r="U7" s="6">
        <v>31.58</v>
      </c>
      <c r="V7" s="6">
        <v>1340</v>
      </c>
      <c r="W7" s="6">
        <v>-18.37</v>
      </c>
      <c r="X7" s="6">
        <v>435</v>
      </c>
      <c r="Y7" s="36">
        <v>1.92</v>
      </c>
    </row>
    <row r="8" spans="1:25" ht="12.75">
      <c r="A8" s="6">
        <v>2016</v>
      </c>
      <c r="B8" s="55">
        <v>42556</v>
      </c>
      <c r="C8" s="38">
        <v>28.03</v>
      </c>
      <c r="D8" s="6">
        <v>1435</v>
      </c>
      <c r="E8" s="38">
        <v>14.11</v>
      </c>
      <c r="F8" s="6">
        <v>532</v>
      </c>
      <c r="G8" s="38">
        <v>20.56</v>
      </c>
      <c r="H8" s="38">
        <v>81.3</v>
      </c>
      <c r="I8" s="6">
        <v>531</v>
      </c>
      <c r="J8" s="6">
        <v>23.47</v>
      </c>
      <c r="K8" s="6">
        <v>1501</v>
      </c>
      <c r="L8" s="38">
        <v>58.88</v>
      </c>
      <c r="M8" s="6">
        <v>0</v>
      </c>
      <c r="N8" s="36">
        <v>0.991</v>
      </c>
      <c r="O8" s="40">
        <f>6.2*3.6</f>
        <v>22.32</v>
      </c>
      <c r="P8" s="6">
        <v>1120</v>
      </c>
      <c r="Q8" s="37">
        <v>343.8</v>
      </c>
      <c r="R8" s="6">
        <v>8.12</v>
      </c>
      <c r="S8" s="6">
        <v>567.3</v>
      </c>
      <c r="T8" s="6">
        <v>1321</v>
      </c>
      <c r="U8" s="38">
        <v>31.42</v>
      </c>
      <c r="V8" s="6">
        <v>1308</v>
      </c>
      <c r="W8" s="38">
        <v>-18.28</v>
      </c>
      <c r="X8" s="6">
        <v>701</v>
      </c>
      <c r="Y8" s="40">
        <v>2.056</v>
      </c>
    </row>
    <row r="9" spans="1:25" ht="12.75">
      <c r="A9" s="6">
        <v>2016</v>
      </c>
      <c r="B9" s="55">
        <v>42557</v>
      </c>
      <c r="C9" s="6">
        <v>28.16</v>
      </c>
      <c r="D9" s="6">
        <v>1542</v>
      </c>
      <c r="E9" s="6">
        <v>13.84</v>
      </c>
      <c r="F9" s="6">
        <v>435</v>
      </c>
      <c r="G9" s="38">
        <v>20.4</v>
      </c>
      <c r="H9" s="38">
        <v>86.2</v>
      </c>
      <c r="I9" s="6">
        <v>448</v>
      </c>
      <c r="J9" s="6">
        <v>35.54</v>
      </c>
      <c r="K9" s="6">
        <v>1543</v>
      </c>
      <c r="L9" s="38">
        <v>64.41</v>
      </c>
      <c r="M9" s="6">
        <v>0</v>
      </c>
      <c r="N9" s="36">
        <v>1.724</v>
      </c>
      <c r="O9" s="40">
        <f>7.25*3.6</f>
        <v>26.1</v>
      </c>
      <c r="P9" s="6">
        <v>2020</v>
      </c>
      <c r="Q9" s="37">
        <v>187.1</v>
      </c>
      <c r="R9" s="38">
        <v>5.647</v>
      </c>
      <c r="S9" s="37">
        <v>542.1</v>
      </c>
      <c r="T9" s="6">
        <v>1316</v>
      </c>
      <c r="U9" s="38">
        <v>21.11</v>
      </c>
      <c r="V9" s="6">
        <v>1417</v>
      </c>
      <c r="W9" s="38">
        <v>-18.76</v>
      </c>
      <c r="X9" s="6">
        <v>508</v>
      </c>
      <c r="Y9" s="40">
        <v>1.78</v>
      </c>
    </row>
    <row r="10" spans="1:25" ht="12.75">
      <c r="A10" s="6">
        <v>2016</v>
      </c>
      <c r="B10" s="55">
        <v>42558</v>
      </c>
      <c r="C10" s="38">
        <v>25.25</v>
      </c>
      <c r="D10" s="6">
        <v>1452</v>
      </c>
      <c r="E10" s="38">
        <v>12.53</v>
      </c>
      <c r="F10" s="6">
        <v>2359</v>
      </c>
      <c r="G10" s="6">
        <v>18.48</v>
      </c>
      <c r="H10" s="38">
        <v>91.2</v>
      </c>
      <c r="I10" s="6">
        <v>644</v>
      </c>
      <c r="J10" s="38">
        <v>19.23</v>
      </c>
      <c r="K10" s="6">
        <v>1402</v>
      </c>
      <c r="L10" s="38">
        <v>55.74</v>
      </c>
      <c r="M10" s="6">
        <v>0</v>
      </c>
      <c r="N10" s="36">
        <v>0.864</v>
      </c>
      <c r="O10" s="40">
        <f>4.775*3.6</f>
        <v>17.19</v>
      </c>
      <c r="P10" s="6">
        <v>1549</v>
      </c>
      <c r="Q10" s="44">
        <v>175.8</v>
      </c>
      <c r="R10" s="38">
        <v>8.32</v>
      </c>
      <c r="S10" s="6">
        <v>601.6</v>
      </c>
      <c r="T10" s="6">
        <v>1303</v>
      </c>
      <c r="U10" s="6">
        <v>29.58</v>
      </c>
      <c r="V10" s="6">
        <v>1333</v>
      </c>
      <c r="W10" s="6">
        <v>-24.62</v>
      </c>
      <c r="X10" s="6">
        <v>0</v>
      </c>
      <c r="Y10" s="36">
        <v>2.003</v>
      </c>
    </row>
    <row r="11" spans="1:25" ht="12.75">
      <c r="A11" s="6">
        <v>2016</v>
      </c>
      <c r="B11" s="55">
        <v>42559</v>
      </c>
      <c r="C11" s="38">
        <v>26.04</v>
      </c>
      <c r="D11" s="6">
        <v>1540</v>
      </c>
      <c r="E11" s="38">
        <v>6.97</v>
      </c>
      <c r="F11" s="6">
        <v>631</v>
      </c>
      <c r="G11" s="38">
        <v>15.81</v>
      </c>
      <c r="H11" s="38">
        <v>80.5</v>
      </c>
      <c r="I11" s="6">
        <v>546</v>
      </c>
      <c r="J11" s="38">
        <v>12.07</v>
      </c>
      <c r="K11" s="6">
        <v>1510</v>
      </c>
      <c r="L11" s="38">
        <v>45.7</v>
      </c>
      <c r="M11" s="6">
        <v>0</v>
      </c>
      <c r="N11" s="36">
        <v>0.523</v>
      </c>
      <c r="O11" s="40">
        <f>5.375*3.6</f>
        <v>19.35</v>
      </c>
      <c r="P11" s="6">
        <v>1047</v>
      </c>
      <c r="Q11" s="38">
        <v>93.5</v>
      </c>
      <c r="R11" s="38">
        <v>8.98</v>
      </c>
      <c r="S11" s="37">
        <v>507</v>
      </c>
      <c r="T11" s="6">
        <v>1251</v>
      </c>
      <c r="U11" s="38">
        <v>28.55</v>
      </c>
      <c r="V11" s="6">
        <v>1330</v>
      </c>
      <c r="W11" s="6">
        <v>-29.31</v>
      </c>
      <c r="X11" s="6">
        <v>639</v>
      </c>
      <c r="Y11" s="36">
        <v>1.915</v>
      </c>
    </row>
    <row r="12" spans="1:25" ht="12.75">
      <c r="A12" s="6">
        <v>2016</v>
      </c>
      <c r="B12" s="55">
        <v>42560</v>
      </c>
      <c r="C12" s="38">
        <v>29.42</v>
      </c>
      <c r="D12" s="6">
        <v>1536</v>
      </c>
      <c r="E12" s="6">
        <v>9.34</v>
      </c>
      <c r="F12" s="6">
        <v>654</v>
      </c>
      <c r="G12" s="38">
        <v>19.08</v>
      </c>
      <c r="H12" s="38">
        <v>77.5</v>
      </c>
      <c r="I12" s="6">
        <v>2303</v>
      </c>
      <c r="J12" s="38">
        <v>21.81</v>
      </c>
      <c r="K12" s="6">
        <v>1539</v>
      </c>
      <c r="L12" s="38">
        <v>45.57</v>
      </c>
      <c r="M12" s="39">
        <v>0</v>
      </c>
      <c r="N12" s="36">
        <v>1.127</v>
      </c>
      <c r="O12" s="40">
        <f>5.9*3.6</f>
        <v>21.240000000000002</v>
      </c>
      <c r="P12" s="6">
        <v>1540</v>
      </c>
      <c r="Q12" s="37">
        <v>261.6</v>
      </c>
      <c r="R12" s="38">
        <v>8.64</v>
      </c>
      <c r="S12" s="37">
        <v>562</v>
      </c>
      <c r="T12" s="6">
        <v>1248</v>
      </c>
      <c r="U12" s="6">
        <v>31.78</v>
      </c>
      <c r="V12" s="6">
        <v>1308</v>
      </c>
      <c r="W12" s="38">
        <v>-25.32</v>
      </c>
      <c r="X12" s="6">
        <v>124</v>
      </c>
      <c r="Y12" s="36">
        <v>2.439</v>
      </c>
    </row>
    <row r="13" spans="1:25" ht="12.75">
      <c r="A13" s="6">
        <v>2016</v>
      </c>
      <c r="B13" s="55">
        <v>42561</v>
      </c>
      <c r="C13" s="38">
        <v>30.48</v>
      </c>
      <c r="D13" s="6">
        <v>1524</v>
      </c>
      <c r="E13" s="38">
        <v>13.38</v>
      </c>
      <c r="F13" s="6">
        <v>514</v>
      </c>
      <c r="G13" s="6">
        <v>21.57</v>
      </c>
      <c r="H13" s="38">
        <v>78.4</v>
      </c>
      <c r="I13" s="6">
        <v>514</v>
      </c>
      <c r="J13" s="6">
        <v>25.86</v>
      </c>
      <c r="K13" s="6">
        <v>1459</v>
      </c>
      <c r="L13" s="38">
        <v>51.64</v>
      </c>
      <c r="M13" s="6">
        <v>0</v>
      </c>
      <c r="N13" s="40">
        <v>0.764</v>
      </c>
      <c r="O13" s="40">
        <f>5.75*3.6</f>
        <v>20.7</v>
      </c>
      <c r="P13" s="6">
        <v>1328</v>
      </c>
      <c r="Q13" s="37">
        <v>3.201</v>
      </c>
      <c r="R13" s="38">
        <v>8.29</v>
      </c>
      <c r="S13" s="37">
        <v>566.4</v>
      </c>
      <c r="T13" s="6">
        <v>1239</v>
      </c>
      <c r="U13" s="6">
        <v>33.66</v>
      </c>
      <c r="V13" s="6">
        <v>1332</v>
      </c>
      <c r="W13" s="38">
        <v>-17.48</v>
      </c>
      <c r="X13" s="6">
        <v>440</v>
      </c>
      <c r="Y13" s="36">
        <v>2.246</v>
      </c>
    </row>
    <row r="14" spans="1:26" ht="12.75">
      <c r="A14" s="6">
        <v>2016</v>
      </c>
      <c r="B14" s="55">
        <v>42562</v>
      </c>
      <c r="C14" s="38">
        <v>31.01</v>
      </c>
      <c r="D14" s="6">
        <v>1508</v>
      </c>
      <c r="E14" s="6">
        <v>14.77</v>
      </c>
      <c r="F14" s="6">
        <v>537</v>
      </c>
      <c r="G14" s="6">
        <v>22.25</v>
      </c>
      <c r="H14" s="38">
        <v>80.5</v>
      </c>
      <c r="I14" s="6">
        <v>546</v>
      </c>
      <c r="J14" s="38">
        <v>23.87</v>
      </c>
      <c r="K14" s="6">
        <v>1614</v>
      </c>
      <c r="L14" s="38">
        <v>53.15</v>
      </c>
      <c r="M14" s="6">
        <v>0</v>
      </c>
      <c r="N14" s="36">
        <v>0.89</v>
      </c>
      <c r="O14" s="36">
        <f>6.125*3.6</f>
        <v>22.05</v>
      </c>
      <c r="P14" s="6">
        <v>1432</v>
      </c>
      <c r="Q14" s="37">
        <v>272.6</v>
      </c>
      <c r="R14" s="38">
        <v>8.43</v>
      </c>
      <c r="S14" s="37">
        <v>567.2</v>
      </c>
      <c r="T14" s="6">
        <v>1250</v>
      </c>
      <c r="U14" s="38">
        <v>33.94</v>
      </c>
      <c r="V14" s="6">
        <v>1321</v>
      </c>
      <c r="W14" s="38">
        <v>-17.18</v>
      </c>
      <c r="X14" s="6">
        <v>707</v>
      </c>
      <c r="Y14" s="36">
        <v>2.413</v>
      </c>
      <c r="Z14" s="13"/>
    </row>
    <row r="15" spans="1:25" ht="12.75">
      <c r="A15" s="6">
        <v>2016</v>
      </c>
      <c r="B15" s="55">
        <v>42563</v>
      </c>
      <c r="C15" s="6">
        <v>30.68</v>
      </c>
      <c r="D15" s="6">
        <v>1509</v>
      </c>
      <c r="E15" s="6">
        <v>13.58</v>
      </c>
      <c r="F15" s="6">
        <v>704</v>
      </c>
      <c r="G15" s="38">
        <v>22.38</v>
      </c>
      <c r="H15" s="38">
        <v>84.5</v>
      </c>
      <c r="I15" s="6">
        <v>706</v>
      </c>
      <c r="J15" s="38">
        <v>24.66</v>
      </c>
      <c r="K15" s="6">
        <v>1611</v>
      </c>
      <c r="L15" s="38">
        <v>51.08</v>
      </c>
      <c r="M15" s="6">
        <v>0</v>
      </c>
      <c r="N15" s="36">
        <v>0.782</v>
      </c>
      <c r="O15" s="36">
        <f>5.525*3.6</f>
        <v>19.89</v>
      </c>
      <c r="P15" s="6">
        <v>1253</v>
      </c>
      <c r="Q15" s="37">
        <v>328.2</v>
      </c>
      <c r="R15" s="38">
        <v>8.42</v>
      </c>
      <c r="S15" s="37">
        <v>562.5</v>
      </c>
      <c r="T15" s="6">
        <v>1301</v>
      </c>
      <c r="U15" s="38">
        <v>31.94</v>
      </c>
      <c r="V15" s="6">
        <v>1332</v>
      </c>
      <c r="W15" s="38">
        <v>-18.01</v>
      </c>
      <c r="X15" s="6">
        <v>711</v>
      </c>
      <c r="Y15" s="36">
        <v>2.35</v>
      </c>
    </row>
    <row r="16" spans="1:25" ht="12.75">
      <c r="A16" s="6">
        <v>2016</v>
      </c>
      <c r="B16" s="55">
        <v>42564</v>
      </c>
      <c r="C16" s="38">
        <v>31.73</v>
      </c>
      <c r="D16" s="6">
        <v>1511</v>
      </c>
      <c r="E16" s="38">
        <v>13.64</v>
      </c>
      <c r="F16" s="6">
        <v>621</v>
      </c>
      <c r="G16" s="6">
        <v>22.79</v>
      </c>
      <c r="H16" s="38">
        <v>87.9</v>
      </c>
      <c r="I16" s="6">
        <v>628</v>
      </c>
      <c r="J16" s="38">
        <v>20.09</v>
      </c>
      <c r="K16" s="6">
        <v>1516</v>
      </c>
      <c r="L16" s="38">
        <v>48.62</v>
      </c>
      <c r="M16" s="6">
        <v>0</v>
      </c>
      <c r="N16" s="36">
        <v>1.102</v>
      </c>
      <c r="O16" s="36">
        <f>5.9*3.6</f>
        <v>21.240000000000002</v>
      </c>
      <c r="P16" s="6">
        <v>1318</v>
      </c>
      <c r="Q16" s="37">
        <v>8.29</v>
      </c>
      <c r="R16" s="38">
        <v>8.46</v>
      </c>
      <c r="S16" s="6">
        <v>547.7</v>
      </c>
      <c r="T16" s="6">
        <v>1210</v>
      </c>
      <c r="U16" s="38">
        <v>32.39</v>
      </c>
      <c r="V16" s="6">
        <v>1335</v>
      </c>
      <c r="W16" s="6">
        <v>-17.66</v>
      </c>
      <c r="X16" s="6">
        <v>648</v>
      </c>
      <c r="Y16" s="36">
        <v>2.403</v>
      </c>
    </row>
    <row r="17" spans="1:25" ht="12.75">
      <c r="A17" s="6">
        <v>2016</v>
      </c>
      <c r="B17" s="55">
        <v>42565</v>
      </c>
      <c r="C17" s="6">
        <v>30.41</v>
      </c>
      <c r="D17" s="6">
        <v>1453</v>
      </c>
      <c r="E17" s="38">
        <v>14.11</v>
      </c>
      <c r="F17" s="6">
        <v>635</v>
      </c>
      <c r="G17" s="6">
        <v>22.06</v>
      </c>
      <c r="H17" s="38">
        <v>78.3</v>
      </c>
      <c r="I17" s="6">
        <v>638</v>
      </c>
      <c r="J17" s="38">
        <v>20.03</v>
      </c>
      <c r="K17" s="6">
        <v>1246</v>
      </c>
      <c r="L17" s="38">
        <v>46.99</v>
      </c>
      <c r="M17" s="6">
        <v>0</v>
      </c>
      <c r="N17" s="36">
        <v>0.78</v>
      </c>
      <c r="O17" s="36">
        <f>5.525*3.6</f>
        <v>19.89</v>
      </c>
      <c r="P17" s="6">
        <v>1549</v>
      </c>
      <c r="Q17" s="37">
        <v>277.9</v>
      </c>
      <c r="R17" s="38">
        <v>8.6</v>
      </c>
      <c r="S17" s="37">
        <v>577.4</v>
      </c>
      <c r="T17" s="6">
        <v>1154</v>
      </c>
      <c r="U17" s="38">
        <v>32.99</v>
      </c>
      <c r="V17" s="6">
        <v>1306</v>
      </c>
      <c r="W17" s="38">
        <v>-19.26</v>
      </c>
      <c r="X17" s="6">
        <v>659</v>
      </c>
      <c r="Y17" s="36">
        <v>2.36</v>
      </c>
    </row>
    <row r="18" spans="1:25" ht="12.75">
      <c r="A18" s="6">
        <v>2016</v>
      </c>
      <c r="B18" s="55">
        <v>42566</v>
      </c>
      <c r="C18" s="6">
        <v>31.27</v>
      </c>
      <c r="D18" s="6">
        <v>1509</v>
      </c>
      <c r="E18" s="6">
        <v>13.71</v>
      </c>
      <c r="F18" s="6">
        <v>502</v>
      </c>
      <c r="G18" s="38">
        <v>22.21</v>
      </c>
      <c r="H18" s="38">
        <v>78.1</v>
      </c>
      <c r="I18" s="6">
        <v>506</v>
      </c>
      <c r="J18" s="6">
        <v>19.36</v>
      </c>
      <c r="K18" s="6">
        <v>1448</v>
      </c>
      <c r="L18" s="38">
        <v>46.51</v>
      </c>
      <c r="M18" s="6">
        <v>0</v>
      </c>
      <c r="N18" s="36">
        <v>0.163</v>
      </c>
      <c r="O18" s="36">
        <f>7.1*3.6</f>
        <v>25.56</v>
      </c>
      <c r="P18" s="6">
        <v>1339</v>
      </c>
      <c r="Q18" s="37">
        <v>337.6</v>
      </c>
      <c r="R18" s="6">
        <v>8.56</v>
      </c>
      <c r="S18" s="6">
        <v>567.4</v>
      </c>
      <c r="T18" s="6">
        <v>1240</v>
      </c>
      <c r="U18" s="38">
        <v>33.2</v>
      </c>
      <c r="V18" s="6">
        <v>1301</v>
      </c>
      <c r="W18" s="38">
        <v>-18.56</v>
      </c>
      <c r="X18" s="6">
        <v>621</v>
      </c>
      <c r="Y18" s="36">
        <v>1.891</v>
      </c>
    </row>
    <row r="19" spans="1:25" ht="12.75">
      <c r="A19" s="6">
        <v>2016</v>
      </c>
      <c r="B19" s="55">
        <v>42567</v>
      </c>
      <c r="C19" s="6">
        <v>30.42</v>
      </c>
      <c r="D19" s="6">
        <v>1248</v>
      </c>
      <c r="E19" s="38">
        <v>13.84</v>
      </c>
      <c r="F19" s="6">
        <v>430</v>
      </c>
      <c r="G19" s="38">
        <v>19.89</v>
      </c>
      <c r="H19" s="38">
        <v>90.5</v>
      </c>
      <c r="I19" s="6">
        <v>2343</v>
      </c>
      <c r="J19" s="6">
        <v>25.59</v>
      </c>
      <c r="K19" s="6">
        <v>1253</v>
      </c>
      <c r="L19" s="38">
        <v>65.22</v>
      </c>
      <c r="M19" s="37">
        <v>1</v>
      </c>
      <c r="N19" s="36">
        <v>1.643</v>
      </c>
      <c r="O19" s="36">
        <f>10.1*3.6</f>
        <v>36.36</v>
      </c>
      <c r="P19" s="6">
        <v>1539</v>
      </c>
      <c r="Q19" s="37">
        <v>186.9</v>
      </c>
      <c r="R19" s="38">
        <v>6.593</v>
      </c>
      <c r="S19" s="37">
        <v>664.8</v>
      </c>
      <c r="T19" s="6">
        <v>1249</v>
      </c>
      <c r="U19" s="38">
        <v>26.75</v>
      </c>
      <c r="V19" s="6">
        <v>1301</v>
      </c>
      <c r="W19" s="38">
        <v>-18.75</v>
      </c>
      <c r="X19" s="6">
        <v>519</v>
      </c>
      <c r="Y19" s="36">
        <v>2.099</v>
      </c>
    </row>
    <row r="20" spans="1:25" ht="12.75">
      <c r="A20" s="6">
        <v>2016</v>
      </c>
      <c r="B20" s="55">
        <v>42568</v>
      </c>
      <c r="C20" s="38">
        <v>20.89</v>
      </c>
      <c r="D20" s="6">
        <v>1527</v>
      </c>
      <c r="E20" s="6">
        <v>7.42</v>
      </c>
      <c r="F20" s="6">
        <v>2319</v>
      </c>
      <c r="G20" s="6">
        <v>13.82</v>
      </c>
      <c r="H20" s="38">
        <v>94.2</v>
      </c>
      <c r="I20" s="6">
        <v>236</v>
      </c>
      <c r="J20" s="38">
        <v>22.62</v>
      </c>
      <c r="K20" s="6">
        <v>1518</v>
      </c>
      <c r="L20" s="38">
        <v>63.45</v>
      </c>
      <c r="M20" s="6">
        <v>0</v>
      </c>
      <c r="N20" s="36">
        <v>0.08</v>
      </c>
      <c r="O20" s="40">
        <f>6.575*3.6</f>
        <v>23.67</v>
      </c>
      <c r="P20" s="6">
        <v>1515</v>
      </c>
      <c r="Q20" s="37">
        <v>157</v>
      </c>
      <c r="R20" s="6">
        <v>9.63</v>
      </c>
      <c r="S20" s="37">
        <v>599.4</v>
      </c>
      <c r="T20" s="6">
        <v>1329</v>
      </c>
      <c r="U20" s="38">
        <v>27.51</v>
      </c>
      <c r="V20" s="6">
        <v>1259</v>
      </c>
      <c r="W20" s="38">
        <v>-28.77</v>
      </c>
      <c r="X20" s="6">
        <v>2358</v>
      </c>
      <c r="Y20" s="36">
        <v>1.53</v>
      </c>
    </row>
    <row r="21" spans="1:25" ht="12.75">
      <c r="A21" s="6">
        <v>2016</v>
      </c>
      <c r="B21" s="55">
        <v>42569</v>
      </c>
      <c r="C21" s="6">
        <v>24.19</v>
      </c>
      <c r="D21" s="6">
        <v>1553</v>
      </c>
      <c r="E21" s="38">
        <v>4.385</v>
      </c>
      <c r="F21" s="6">
        <v>427</v>
      </c>
      <c r="G21" s="38">
        <v>13.64</v>
      </c>
      <c r="H21" s="38">
        <v>83.5</v>
      </c>
      <c r="I21" s="6">
        <v>328</v>
      </c>
      <c r="J21" s="38">
        <v>15.45</v>
      </c>
      <c r="K21" s="6">
        <v>1527</v>
      </c>
      <c r="L21" s="38">
        <v>48.16</v>
      </c>
      <c r="M21" s="6">
        <v>0</v>
      </c>
      <c r="N21" s="40">
        <v>0.769</v>
      </c>
      <c r="O21" s="36">
        <f>4.625*3.6</f>
        <v>16.650000000000002</v>
      </c>
      <c r="P21" s="6">
        <v>1022</v>
      </c>
      <c r="Q21" s="37">
        <v>99.5</v>
      </c>
      <c r="R21" s="6">
        <v>9.57</v>
      </c>
      <c r="S21" s="37">
        <v>527.6</v>
      </c>
      <c r="T21" s="6">
        <v>1331</v>
      </c>
      <c r="U21" s="38">
        <v>32.23</v>
      </c>
      <c r="V21" s="6">
        <v>1402</v>
      </c>
      <c r="W21" s="38">
        <v>-30.96</v>
      </c>
      <c r="X21" s="6">
        <v>702</v>
      </c>
      <c r="Y21" s="36">
        <v>1.944</v>
      </c>
    </row>
    <row r="22" spans="1:25" ht="12.75">
      <c r="A22" s="6">
        <v>2016</v>
      </c>
      <c r="B22" s="55">
        <v>42570</v>
      </c>
      <c r="C22" s="38">
        <v>26.1</v>
      </c>
      <c r="D22" s="6">
        <v>1605</v>
      </c>
      <c r="E22" s="6">
        <v>7.22</v>
      </c>
      <c r="F22" s="6">
        <v>506</v>
      </c>
      <c r="G22" s="6">
        <v>16.31</v>
      </c>
      <c r="H22" s="38">
        <v>81.8</v>
      </c>
      <c r="I22" s="6">
        <v>708</v>
      </c>
      <c r="J22" s="38">
        <v>14.06</v>
      </c>
      <c r="K22" s="6">
        <v>1442</v>
      </c>
      <c r="L22" s="38">
        <v>47.66</v>
      </c>
      <c r="M22" s="6">
        <v>0</v>
      </c>
      <c r="N22" s="36">
        <v>1.239</v>
      </c>
      <c r="O22" s="40">
        <f>4.55*3.6</f>
        <v>16.38</v>
      </c>
      <c r="P22" s="6">
        <v>906</v>
      </c>
      <c r="Q22" s="37">
        <v>93.1</v>
      </c>
      <c r="R22" s="38">
        <v>8.99</v>
      </c>
      <c r="S22" s="37">
        <v>491.4</v>
      </c>
      <c r="T22" s="6">
        <v>1219</v>
      </c>
      <c r="U22" s="38">
        <v>34.91</v>
      </c>
      <c r="V22" s="6">
        <v>1335</v>
      </c>
      <c r="W22" s="38">
        <v>-25.96</v>
      </c>
      <c r="X22" s="6">
        <v>107</v>
      </c>
      <c r="Y22" s="36">
        <v>2.036</v>
      </c>
    </row>
    <row r="23" spans="1:25" ht="12.75">
      <c r="A23" s="6">
        <v>2016</v>
      </c>
      <c r="B23" s="55">
        <v>42571</v>
      </c>
      <c r="C23" s="6">
        <v>27.43</v>
      </c>
      <c r="D23" s="6">
        <v>1422</v>
      </c>
      <c r="E23" s="38">
        <v>10.81</v>
      </c>
      <c r="F23" s="6">
        <v>618</v>
      </c>
      <c r="G23" s="6">
        <v>18.19</v>
      </c>
      <c r="H23" s="38">
        <v>78.9</v>
      </c>
      <c r="I23" s="6">
        <v>708</v>
      </c>
      <c r="J23" s="6">
        <v>13.93</v>
      </c>
      <c r="K23" s="6">
        <v>1202</v>
      </c>
      <c r="L23" s="38">
        <v>50.24</v>
      </c>
      <c r="M23" s="6">
        <v>0</v>
      </c>
      <c r="N23" s="36">
        <v>1.382</v>
      </c>
      <c r="O23" s="40">
        <f>5*3.6</f>
        <v>18</v>
      </c>
      <c r="P23" s="6">
        <v>1527</v>
      </c>
      <c r="Q23" s="37">
        <v>202</v>
      </c>
      <c r="R23" s="38">
        <v>9</v>
      </c>
      <c r="S23" s="37">
        <v>540.6</v>
      </c>
      <c r="T23" s="6">
        <v>1246</v>
      </c>
      <c r="U23" s="38">
        <v>38.56</v>
      </c>
      <c r="V23" s="6">
        <v>1322</v>
      </c>
      <c r="W23" s="6">
        <v>-21.02</v>
      </c>
      <c r="X23" s="6">
        <v>458</v>
      </c>
      <c r="Y23" s="36">
        <v>2.354</v>
      </c>
    </row>
    <row r="24" spans="1:25" ht="12.75">
      <c r="A24" s="6">
        <v>2016</v>
      </c>
      <c r="B24" s="55">
        <v>42572</v>
      </c>
      <c r="C24" s="38">
        <v>27.63</v>
      </c>
      <c r="D24" s="6">
        <v>1348</v>
      </c>
      <c r="E24" s="38">
        <v>11.59</v>
      </c>
      <c r="F24" s="6">
        <v>415</v>
      </c>
      <c r="G24" s="38">
        <v>18.44</v>
      </c>
      <c r="H24" s="38">
        <v>77.2</v>
      </c>
      <c r="I24" s="6">
        <v>712</v>
      </c>
      <c r="J24" s="6">
        <v>25.39</v>
      </c>
      <c r="K24" s="6">
        <v>1349</v>
      </c>
      <c r="L24" s="38">
        <v>53.48</v>
      </c>
      <c r="M24" s="6">
        <v>0</v>
      </c>
      <c r="N24" s="36">
        <v>2.203</v>
      </c>
      <c r="O24" s="36">
        <f>7.17*3.6</f>
        <v>25.812</v>
      </c>
      <c r="P24" s="6">
        <v>1427</v>
      </c>
      <c r="Q24" s="37">
        <v>202.8</v>
      </c>
      <c r="R24" s="38">
        <v>8.48</v>
      </c>
      <c r="S24" s="37">
        <v>578.4</v>
      </c>
      <c r="T24" s="6">
        <v>1306</v>
      </c>
      <c r="U24" s="38">
        <v>37.21</v>
      </c>
      <c r="V24" s="6">
        <v>1233</v>
      </c>
      <c r="W24" s="38">
        <v>-19.86</v>
      </c>
      <c r="X24" s="6">
        <v>251</v>
      </c>
      <c r="Y24" s="36">
        <v>2.544</v>
      </c>
    </row>
    <row r="25" spans="1:25" ht="12.75">
      <c r="A25" s="6">
        <v>2016</v>
      </c>
      <c r="B25" s="55">
        <v>42573</v>
      </c>
      <c r="C25" s="38">
        <v>26.17</v>
      </c>
      <c r="D25" s="6">
        <v>1526</v>
      </c>
      <c r="E25" s="38">
        <v>11.32</v>
      </c>
      <c r="F25" s="6">
        <v>641</v>
      </c>
      <c r="G25" s="6">
        <v>18.11</v>
      </c>
      <c r="H25" s="38">
        <v>85.7</v>
      </c>
      <c r="I25" s="6">
        <v>703</v>
      </c>
      <c r="J25" s="6">
        <v>29.77</v>
      </c>
      <c r="K25" s="6">
        <v>1530</v>
      </c>
      <c r="L25" s="38">
        <v>58.44</v>
      </c>
      <c r="M25" s="6">
        <v>0</v>
      </c>
      <c r="N25" s="36">
        <v>2.372</v>
      </c>
      <c r="O25" s="40">
        <f>7.1*3.6</f>
        <v>25.56</v>
      </c>
      <c r="P25" s="6">
        <v>955</v>
      </c>
      <c r="Q25" s="37">
        <v>80.2</v>
      </c>
      <c r="R25" s="6">
        <v>9.11</v>
      </c>
      <c r="S25" s="37">
        <v>537.7</v>
      </c>
      <c r="T25" s="6">
        <v>1330</v>
      </c>
      <c r="U25" s="6">
        <v>37.12</v>
      </c>
      <c r="V25" s="6">
        <v>1312</v>
      </c>
      <c r="W25" s="6">
        <v>-18.03</v>
      </c>
      <c r="X25" s="6">
        <v>657</v>
      </c>
      <c r="Y25" s="36">
        <v>2.307</v>
      </c>
    </row>
    <row r="26" spans="1:26" ht="12.75">
      <c r="A26" s="6">
        <v>2016</v>
      </c>
      <c r="B26" s="55">
        <v>42574</v>
      </c>
      <c r="C26" s="6">
        <v>29.61</v>
      </c>
      <c r="D26" s="53" t="s">
        <v>47</v>
      </c>
      <c r="E26" s="38">
        <v>11.85</v>
      </c>
      <c r="F26" s="6">
        <v>533</v>
      </c>
      <c r="G26" s="38">
        <v>19.79</v>
      </c>
      <c r="H26" s="38">
        <v>82.1</v>
      </c>
      <c r="I26" s="6">
        <v>718</v>
      </c>
      <c r="J26" s="38">
        <v>25.06</v>
      </c>
      <c r="K26" s="6">
        <v>1543</v>
      </c>
      <c r="L26" s="38">
        <v>56.34</v>
      </c>
      <c r="M26" s="39">
        <v>0</v>
      </c>
      <c r="N26" s="40">
        <v>1.712</v>
      </c>
      <c r="O26" s="40">
        <f>5.075*3.6</f>
        <v>18.27</v>
      </c>
      <c r="P26" s="6">
        <v>1029</v>
      </c>
      <c r="Q26" s="37">
        <v>65.86</v>
      </c>
      <c r="R26" s="38">
        <v>9.05</v>
      </c>
      <c r="S26" s="37">
        <v>571.9</v>
      </c>
      <c r="T26" s="6">
        <v>1312</v>
      </c>
      <c r="U26" s="38">
        <v>40.88</v>
      </c>
      <c r="V26" s="6">
        <v>1324</v>
      </c>
      <c r="W26" s="6">
        <v>-18.22</v>
      </c>
      <c r="X26" s="6">
        <v>551</v>
      </c>
      <c r="Y26" s="36">
        <v>2.222</v>
      </c>
      <c r="Z26" s="33"/>
    </row>
    <row r="27" spans="1:25" ht="12.75">
      <c r="A27" s="6">
        <v>2016</v>
      </c>
      <c r="B27" s="55">
        <v>42575</v>
      </c>
      <c r="C27" s="38">
        <v>30.14</v>
      </c>
      <c r="D27" s="6">
        <v>1512</v>
      </c>
      <c r="E27" s="6">
        <v>14.97</v>
      </c>
      <c r="F27" s="6">
        <v>707</v>
      </c>
      <c r="G27" s="38">
        <v>22.84</v>
      </c>
      <c r="H27" s="38">
        <v>84.8</v>
      </c>
      <c r="I27" s="6">
        <v>712</v>
      </c>
      <c r="J27" s="38">
        <v>23.01</v>
      </c>
      <c r="K27" s="6">
        <v>1508</v>
      </c>
      <c r="L27" s="38">
        <v>53.87</v>
      </c>
      <c r="M27" s="6">
        <v>0</v>
      </c>
      <c r="N27" s="36">
        <v>1.443</v>
      </c>
      <c r="O27" s="40">
        <f>7.25*3.6</f>
        <v>26.1</v>
      </c>
      <c r="P27" s="6">
        <v>1025</v>
      </c>
      <c r="Q27" s="37">
        <v>11.4</v>
      </c>
      <c r="R27" s="38">
        <v>9.12</v>
      </c>
      <c r="S27" s="37">
        <v>570.2</v>
      </c>
      <c r="T27" s="6">
        <v>1222</v>
      </c>
      <c r="U27" s="38">
        <v>38.04</v>
      </c>
      <c r="V27" s="6">
        <v>1330</v>
      </c>
      <c r="W27" s="6">
        <v>-16.08</v>
      </c>
      <c r="X27" s="6">
        <v>424</v>
      </c>
      <c r="Y27" s="36">
        <v>2.471</v>
      </c>
    </row>
    <row r="28" spans="1:25" ht="12.75">
      <c r="A28" s="6">
        <v>2016</v>
      </c>
      <c r="B28" s="55">
        <v>42576</v>
      </c>
      <c r="C28" s="6">
        <v>28.82</v>
      </c>
      <c r="D28" s="6">
        <v>1546</v>
      </c>
      <c r="E28" s="38">
        <v>14.77</v>
      </c>
      <c r="F28" s="6">
        <v>651</v>
      </c>
      <c r="G28" s="38">
        <v>21.54</v>
      </c>
      <c r="H28" s="38">
        <v>75.8</v>
      </c>
      <c r="I28" s="6">
        <v>656</v>
      </c>
      <c r="J28" s="38">
        <v>21.81</v>
      </c>
      <c r="K28" s="6">
        <v>1458</v>
      </c>
      <c r="L28" s="38">
        <v>47.54</v>
      </c>
      <c r="M28" s="39">
        <v>0</v>
      </c>
      <c r="N28" s="36">
        <v>1.168</v>
      </c>
      <c r="O28" s="40">
        <f>5.75*3.6</f>
        <v>20.7</v>
      </c>
      <c r="P28" s="6">
        <v>1142</v>
      </c>
      <c r="Q28" s="37">
        <v>53.77</v>
      </c>
      <c r="R28" s="35">
        <v>9.44</v>
      </c>
      <c r="S28" s="37">
        <v>606.6</v>
      </c>
      <c r="T28" s="6">
        <v>1208</v>
      </c>
      <c r="U28" s="38">
        <v>39.33</v>
      </c>
      <c r="V28" s="6">
        <v>1342</v>
      </c>
      <c r="W28" s="6">
        <v>-19.08</v>
      </c>
      <c r="X28" s="6">
        <v>659</v>
      </c>
      <c r="Y28" s="40">
        <v>2.551</v>
      </c>
    </row>
    <row r="29" spans="1:25" ht="12.75">
      <c r="A29" s="6">
        <v>2016</v>
      </c>
      <c r="B29" s="55">
        <v>42577</v>
      </c>
      <c r="C29" s="38">
        <v>30.01</v>
      </c>
      <c r="D29" s="6">
        <v>1417</v>
      </c>
      <c r="E29" s="38">
        <v>12.98</v>
      </c>
      <c r="F29" s="6">
        <v>655</v>
      </c>
      <c r="G29" s="38">
        <v>21.35</v>
      </c>
      <c r="H29" s="38">
        <v>75.5</v>
      </c>
      <c r="I29" s="6">
        <v>654</v>
      </c>
      <c r="J29" s="38">
        <v>23.47</v>
      </c>
      <c r="K29" s="6">
        <v>1418</v>
      </c>
      <c r="L29" s="38">
        <v>48.32</v>
      </c>
      <c r="M29" s="39">
        <v>0</v>
      </c>
      <c r="N29" s="36">
        <v>1.092</v>
      </c>
      <c r="O29" s="36">
        <f>6.8*3.6</f>
        <v>24.48</v>
      </c>
      <c r="P29" s="6">
        <v>1056</v>
      </c>
      <c r="Q29" s="37">
        <v>16.76</v>
      </c>
      <c r="R29" s="38">
        <v>8.3</v>
      </c>
      <c r="S29" s="37">
        <v>692.4</v>
      </c>
      <c r="T29" s="6">
        <v>1410</v>
      </c>
      <c r="U29" s="6">
        <v>38.18</v>
      </c>
      <c r="V29" s="6">
        <v>1255</v>
      </c>
      <c r="W29" s="38">
        <v>-19.05</v>
      </c>
      <c r="X29" s="6">
        <v>418</v>
      </c>
      <c r="Y29" s="36">
        <v>2.523</v>
      </c>
    </row>
    <row r="30" spans="1:25" ht="12.75">
      <c r="A30" s="6">
        <v>2016</v>
      </c>
      <c r="B30" s="55">
        <v>42578</v>
      </c>
      <c r="C30" s="38">
        <v>30.6</v>
      </c>
      <c r="D30" s="6">
        <v>1508</v>
      </c>
      <c r="E30" s="6">
        <v>13.38</v>
      </c>
      <c r="F30" s="6">
        <v>649</v>
      </c>
      <c r="G30" s="6">
        <v>21.93</v>
      </c>
      <c r="H30" s="38">
        <v>81.9</v>
      </c>
      <c r="I30" s="6">
        <v>655</v>
      </c>
      <c r="J30" s="38">
        <v>19.95</v>
      </c>
      <c r="K30" s="6">
        <v>1434</v>
      </c>
      <c r="L30" s="38">
        <v>49.86</v>
      </c>
      <c r="M30" s="6">
        <v>0</v>
      </c>
      <c r="N30" s="36">
        <v>0.982</v>
      </c>
      <c r="O30" s="40">
        <f>6.5*3.6</f>
        <v>23.400000000000002</v>
      </c>
      <c r="P30" s="6">
        <v>1402</v>
      </c>
      <c r="Q30" s="37">
        <v>199.2</v>
      </c>
      <c r="R30" s="35">
        <v>9.04</v>
      </c>
      <c r="S30" s="37">
        <v>631.9</v>
      </c>
      <c r="T30" s="6">
        <v>1226</v>
      </c>
      <c r="U30" s="6">
        <v>39.91</v>
      </c>
      <c r="V30" s="6">
        <v>1317</v>
      </c>
      <c r="W30" s="38">
        <v>-18.73</v>
      </c>
      <c r="X30" s="6">
        <v>657</v>
      </c>
      <c r="Y30" s="36">
        <v>2.525</v>
      </c>
    </row>
    <row r="31" spans="1:25" ht="12.75">
      <c r="A31" s="6">
        <v>2016</v>
      </c>
      <c r="B31" s="55">
        <v>42579</v>
      </c>
      <c r="C31" s="38">
        <v>29.48</v>
      </c>
      <c r="D31" s="6">
        <v>1505</v>
      </c>
      <c r="E31" s="38">
        <v>15.75</v>
      </c>
      <c r="F31" s="6">
        <v>633</v>
      </c>
      <c r="G31" s="38">
        <v>21.51</v>
      </c>
      <c r="H31" s="38">
        <v>76.8</v>
      </c>
      <c r="I31" s="6">
        <v>635</v>
      </c>
      <c r="J31" s="6">
        <v>24.53</v>
      </c>
      <c r="K31" s="6">
        <v>1450</v>
      </c>
      <c r="L31" s="38">
        <v>51.03</v>
      </c>
      <c r="M31" s="6">
        <v>0</v>
      </c>
      <c r="N31" s="36">
        <v>2.293</v>
      </c>
      <c r="O31" s="40">
        <f>5.825*3.6</f>
        <v>20.970000000000002</v>
      </c>
      <c r="P31" s="6">
        <v>1135</v>
      </c>
      <c r="Q31" s="37">
        <v>68.75</v>
      </c>
      <c r="R31" s="38">
        <v>8.82</v>
      </c>
      <c r="S31" s="37">
        <v>610.5</v>
      </c>
      <c r="T31" s="6">
        <v>1256</v>
      </c>
      <c r="U31" s="38">
        <v>32.63</v>
      </c>
      <c r="V31" s="6">
        <v>1334</v>
      </c>
      <c r="W31" s="38">
        <v>-14.7</v>
      </c>
      <c r="X31" s="6">
        <v>2145</v>
      </c>
      <c r="Y31" s="36">
        <v>2.718</v>
      </c>
    </row>
    <row r="32" spans="1:25" ht="12.75">
      <c r="A32" s="6">
        <v>2016</v>
      </c>
      <c r="B32" s="55">
        <v>42580</v>
      </c>
      <c r="C32" s="38">
        <v>29.68</v>
      </c>
      <c r="D32" s="6">
        <v>1359</v>
      </c>
      <c r="E32" s="38">
        <v>15.56</v>
      </c>
      <c r="F32" s="6">
        <v>710</v>
      </c>
      <c r="G32" s="38">
        <v>21.68</v>
      </c>
      <c r="H32" s="38">
        <v>72.5</v>
      </c>
      <c r="I32" s="6">
        <v>719</v>
      </c>
      <c r="J32" s="6">
        <v>21.42</v>
      </c>
      <c r="K32" s="6">
        <v>1357</v>
      </c>
      <c r="L32" s="38">
        <v>47.46</v>
      </c>
      <c r="M32" s="6">
        <v>0</v>
      </c>
      <c r="N32" s="36">
        <v>2.393</v>
      </c>
      <c r="O32" s="40">
        <f>6.725*3.6</f>
        <v>24.21</v>
      </c>
      <c r="P32" s="6">
        <v>1218</v>
      </c>
      <c r="Q32" s="37">
        <v>87.9</v>
      </c>
      <c r="R32" s="38">
        <v>8.97</v>
      </c>
      <c r="S32" s="37">
        <v>484</v>
      </c>
      <c r="T32" s="6">
        <v>1308</v>
      </c>
      <c r="U32" s="38">
        <v>34</v>
      </c>
      <c r="V32" s="6">
        <v>1319</v>
      </c>
      <c r="W32" s="38">
        <v>-14.57</v>
      </c>
      <c r="X32" s="6">
        <v>2359</v>
      </c>
      <c r="Y32" s="36">
        <v>2.979</v>
      </c>
    </row>
    <row r="33" spans="1:25" ht="12.75">
      <c r="A33" s="6">
        <v>2016</v>
      </c>
      <c r="B33" s="55">
        <v>42581</v>
      </c>
      <c r="C33" s="38">
        <v>28.36</v>
      </c>
      <c r="D33" s="6">
        <v>1529</v>
      </c>
      <c r="E33" s="6">
        <v>14.84</v>
      </c>
      <c r="F33" s="6">
        <v>545</v>
      </c>
      <c r="G33" s="6">
        <v>21.28</v>
      </c>
      <c r="H33" s="38">
        <v>82.3</v>
      </c>
      <c r="I33" s="6">
        <v>648</v>
      </c>
      <c r="J33" s="38">
        <v>27.32</v>
      </c>
      <c r="K33" s="6">
        <v>1536</v>
      </c>
      <c r="L33" s="38">
        <v>54.19</v>
      </c>
      <c r="M33" s="6">
        <v>0</v>
      </c>
      <c r="N33" s="36">
        <v>2.303</v>
      </c>
      <c r="O33" s="40">
        <f>6.65*3.6</f>
        <v>23.94</v>
      </c>
      <c r="P33" s="6">
        <v>1119</v>
      </c>
      <c r="Q33" s="37">
        <v>73.7</v>
      </c>
      <c r="R33" s="38">
        <v>7.83</v>
      </c>
      <c r="S33" s="37">
        <v>570.2</v>
      </c>
      <c r="T33" s="6">
        <v>1309</v>
      </c>
      <c r="U33" s="38">
        <v>36.37</v>
      </c>
      <c r="V33" s="6">
        <v>1338</v>
      </c>
      <c r="W33" s="38">
        <v>-15.61</v>
      </c>
      <c r="X33" s="6">
        <v>135</v>
      </c>
      <c r="Y33" s="36">
        <v>2.488</v>
      </c>
    </row>
    <row r="34" spans="1:25" ht="12.75">
      <c r="A34" s="6">
        <v>2016</v>
      </c>
      <c r="B34" s="55">
        <v>42582</v>
      </c>
      <c r="C34" s="6">
        <v>27.43</v>
      </c>
      <c r="D34" s="6">
        <v>1533</v>
      </c>
      <c r="E34" s="6">
        <v>14.31</v>
      </c>
      <c r="F34" s="6">
        <v>643</v>
      </c>
      <c r="G34" s="38">
        <v>20.72</v>
      </c>
      <c r="H34" s="38">
        <v>76.6</v>
      </c>
      <c r="I34" s="6">
        <v>716</v>
      </c>
      <c r="J34" s="6">
        <v>25.66</v>
      </c>
      <c r="K34" s="6">
        <v>1501</v>
      </c>
      <c r="L34" s="6">
        <v>51.47</v>
      </c>
      <c r="M34" s="6">
        <v>0</v>
      </c>
      <c r="N34" s="36">
        <v>1.917</v>
      </c>
      <c r="O34" s="40">
        <f>9.65*3.6</f>
        <v>34.74</v>
      </c>
      <c r="P34" s="6">
        <v>1331</v>
      </c>
      <c r="Q34" s="37">
        <v>58.28</v>
      </c>
      <c r="R34" s="38">
        <v>9.45</v>
      </c>
      <c r="S34" s="37">
        <v>553</v>
      </c>
      <c r="T34" s="6">
        <v>1154</v>
      </c>
      <c r="U34" s="6">
        <v>33.91</v>
      </c>
      <c r="V34" s="6">
        <v>1318</v>
      </c>
      <c r="W34" s="38">
        <v>-19.64</v>
      </c>
      <c r="X34" s="6">
        <v>703</v>
      </c>
      <c r="Y34" s="40">
        <v>2.794</v>
      </c>
    </row>
    <row r="35" spans="3:25" ht="12.75">
      <c r="C35" s="41">
        <f>AVERAGE(C4:C34)</f>
        <v>28.341935483870966</v>
      </c>
      <c r="D35" s="34"/>
      <c r="E35" s="41">
        <f>AVERAGE(E4:E34)</f>
        <v>12.570483870967744</v>
      </c>
      <c r="F35" s="34"/>
      <c r="G35" s="41">
        <f>AVERAGE(G4:G34)</f>
        <v>19.999032258064513</v>
      </c>
      <c r="H35" s="41">
        <f>AVERAGE(H4:H34)</f>
        <v>82.50322580645162</v>
      </c>
      <c r="I35" s="34"/>
      <c r="J35" s="41">
        <f>AVERAGE(J4:J34)</f>
        <v>23.439677419354833</v>
      </c>
      <c r="K35" s="34"/>
      <c r="L35" s="41">
        <f>AVERAGE(L4:L34)</f>
        <v>53.37516129032257</v>
      </c>
      <c r="M35" s="42">
        <f>SUM(M4:M34)</f>
        <v>1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2">
        <f>SUM(Y4:Y34)</f>
        <v>69.892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="75" zoomScaleSheetLayoutView="75" zoomScalePageLayoutView="0" workbookViewId="0" topLeftCell="B2">
      <selection activeCell="O35" sqref="O35"/>
    </sheetView>
  </sheetViews>
  <sheetFormatPr defaultColWidth="9.140625" defaultRowHeight="12.75"/>
  <cols>
    <col min="1" max="1" width="7.140625" style="0" customWidth="1"/>
    <col min="2" max="2" width="8.28125" style="0" customWidth="1"/>
    <col min="3" max="3" width="9.7109375" style="0" customWidth="1"/>
    <col min="6" max="6" width="8.28125" style="0" customWidth="1"/>
    <col min="7" max="7" width="9.7109375" style="0" customWidth="1"/>
    <col min="9" max="9" width="7.28125" style="0" customWidth="1"/>
    <col min="11" max="11" width="7.140625" style="0" customWidth="1"/>
    <col min="13" max="13" width="7.28125" style="0" customWidth="1"/>
    <col min="15" max="15" width="9.7109375" style="0" bestFit="1" customWidth="1"/>
    <col min="16" max="16" width="7.7109375" style="0" customWidth="1"/>
    <col min="17" max="17" width="6.57421875" style="0" customWidth="1"/>
    <col min="18" max="18" width="7.8515625" style="0" customWidth="1"/>
    <col min="19" max="19" width="8.7109375" style="0" customWidth="1"/>
    <col min="20" max="20" width="8.00390625" style="0" customWidth="1"/>
    <col min="21" max="21" width="8.140625" style="0" customWidth="1"/>
    <col min="22" max="22" width="7.00390625" style="0" customWidth="1"/>
    <col min="23" max="23" width="7.7109375" style="0" customWidth="1"/>
    <col min="24" max="24" width="6.7109375" style="0" customWidth="1"/>
    <col min="25" max="25" width="7.28125" style="0" customWidth="1"/>
  </cols>
  <sheetData>
    <row r="1" spans="1:5" ht="12.75">
      <c r="A1" s="67">
        <v>39448</v>
      </c>
      <c r="B1" s="67"/>
      <c r="C1" s="8">
        <v>1</v>
      </c>
      <c r="E1">
        <v>3.6</v>
      </c>
    </row>
    <row r="2" spans="1:25" ht="33.75">
      <c r="A2" s="68" t="s">
        <v>12</v>
      </c>
      <c r="B2" s="68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9" t="s">
        <v>18</v>
      </c>
      <c r="H2" s="9" t="s">
        <v>19</v>
      </c>
      <c r="I2" s="9" t="s">
        <v>15</v>
      </c>
      <c r="J2" s="9" t="s">
        <v>20</v>
      </c>
      <c r="K2" s="9" t="s">
        <v>17</v>
      </c>
      <c r="L2" s="9" t="s">
        <v>21</v>
      </c>
      <c r="M2" s="10" t="s">
        <v>22</v>
      </c>
      <c r="N2" s="9" t="s">
        <v>23</v>
      </c>
      <c r="O2" s="9" t="s">
        <v>24</v>
      </c>
      <c r="P2" s="9" t="s">
        <v>15</v>
      </c>
      <c r="Q2" s="9" t="s">
        <v>35</v>
      </c>
      <c r="R2" s="9" t="s">
        <v>44</v>
      </c>
      <c r="S2" s="9" t="s">
        <v>26</v>
      </c>
      <c r="T2" s="10" t="s">
        <v>15</v>
      </c>
      <c r="U2" s="9" t="s">
        <v>27</v>
      </c>
      <c r="V2" s="9" t="s">
        <v>15</v>
      </c>
      <c r="W2" s="9" t="s">
        <v>28</v>
      </c>
      <c r="X2" s="9" t="s">
        <v>17</v>
      </c>
      <c r="Y2" s="10" t="s">
        <v>29</v>
      </c>
    </row>
    <row r="3" spans="1:25" ht="12.75">
      <c r="A3" s="69"/>
      <c r="B3" s="69"/>
      <c r="C3" s="10" t="s">
        <v>30</v>
      </c>
      <c r="D3" s="10"/>
      <c r="E3" s="10" t="s">
        <v>30</v>
      </c>
      <c r="F3" s="10"/>
      <c r="G3" s="10" t="s">
        <v>30</v>
      </c>
      <c r="H3" s="10" t="s">
        <v>31</v>
      </c>
      <c r="I3" s="10"/>
      <c r="J3" s="10" t="s">
        <v>31</v>
      </c>
      <c r="K3" s="10"/>
      <c r="L3" s="10" t="s">
        <v>31</v>
      </c>
      <c r="M3" s="10" t="s">
        <v>32</v>
      </c>
      <c r="N3" s="10" t="s">
        <v>33</v>
      </c>
      <c r="O3" s="10" t="s">
        <v>42</v>
      </c>
      <c r="P3" s="10"/>
      <c r="Q3" s="10"/>
      <c r="R3" s="10" t="s">
        <v>43</v>
      </c>
      <c r="S3" s="10"/>
      <c r="T3" s="10"/>
      <c r="U3" s="10"/>
      <c r="V3" s="10"/>
      <c r="W3" s="10"/>
      <c r="X3" s="10"/>
      <c r="Y3" s="10" t="s">
        <v>32</v>
      </c>
    </row>
    <row r="4" spans="1:25" ht="12.75">
      <c r="A4" s="6">
        <v>2016</v>
      </c>
      <c r="B4" s="55">
        <v>42583</v>
      </c>
      <c r="C4" s="38">
        <v>28.04</v>
      </c>
      <c r="D4" s="6">
        <v>1204</v>
      </c>
      <c r="E4" s="38">
        <v>13.24</v>
      </c>
      <c r="F4" s="6">
        <v>430</v>
      </c>
      <c r="G4" s="38">
        <v>20.61</v>
      </c>
      <c r="H4" s="38">
        <v>82.9</v>
      </c>
      <c r="I4" s="6">
        <v>432</v>
      </c>
      <c r="J4" s="38">
        <v>28.24</v>
      </c>
      <c r="K4" s="6">
        <v>1639</v>
      </c>
      <c r="L4" s="6">
        <v>53.29</v>
      </c>
      <c r="M4" s="6">
        <v>0</v>
      </c>
      <c r="N4" s="6">
        <v>0.769</v>
      </c>
      <c r="O4" s="36">
        <f>5.675*3.6</f>
        <v>20.43</v>
      </c>
      <c r="P4" s="6">
        <v>1201</v>
      </c>
      <c r="Q4" s="44">
        <v>0.094</v>
      </c>
      <c r="R4" s="6">
        <v>9.17</v>
      </c>
      <c r="S4" s="37">
        <v>902</v>
      </c>
      <c r="T4" s="6">
        <v>1249</v>
      </c>
      <c r="U4" s="38">
        <v>38.58</v>
      </c>
      <c r="V4" s="6">
        <v>1317</v>
      </c>
      <c r="W4" s="6">
        <v>-19.91</v>
      </c>
      <c r="X4" s="6">
        <v>432</v>
      </c>
      <c r="Y4" s="36">
        <v>2.237</v>
      </c>
    </row>
    <row r="5" spans="1:25" ht="12.75">
      <c r="A5" s="6">
        <v>2016</v>
      </c>
      <c r="B5" s="55">
        <v>42584</v>
      </c>
      <c r="C5" s="38">
        <v>28.29</v>
      </c>
      <c r="D5" s="6">
        <v>1350</v>
      </c>
      <c r="E5" s="38">
        <v>12.98</v>
      </c>
      <c r="F5" s="6">
        <v>406</v>
      </c>
      <c r="G5" s="38">
        <v>20.87</v>
      </c>
      <c r="H5" s="38">
        <v>81.9</v>
      </c>
      <c r="I5" s="6">
        <v>409</v>
      </c>
      <c r="J5" s="38">
        <v>23.4</v>
      </c>
      <c r="K5" s="6">
        <v>1414</v>
      </c>
      <c r="L5" s="38">
        <v>49.47</v>
      </c>
      <c r="M5" s="6">
        <v>0</v>
      </c>
      <c r="N5" s="36">
        <v>1.141</v>
      </c>
      <c r="O5" s="36">
        <f>6.425*3.6</f>
        <v>23.13</v>
      </c>
      <c r="P5" s="6">
        <v>1204</v>
      </c>
      <c r="Q5" s="37">
        <v>80.7</v>
      </c>
      <c r="R5" s="38">
        <v>9.13</v>
      </c>
      <c r="S5" s="37">
        <v>568.3</v>
      </c>
      <c r="T5" s="6">
        <v>1220</v>
      </c>
      <c r="U5" s="6">
        <v>36.37</v>
      </c>
      <c r="V5" s="6">
        <v>1300</v>
      </c>
      <c r="W5" s="6">
        <v>-18.75</v>
      </c>
      <c r="X5" s="6">
        <v>345</v>
      </c>
      <c r="Y5" s="36">
        <v>2.515</v>
      </c>
    </row>
    <row r="6" spans="1:25" ht="12.75">
      <c r="A6" s="6">
        <v>2016</v>
      </c>
      <c r="B6" s="55">
        <v>42585</v>
      </c>
      <c r="C6" s="38">
        <v>28.63</v>
      </c>
      <c r="D6" s="6">
        <v>1312</v>
      </c>
      <c r="E6" s="6">
        <v>13.11</v>
      </c>
      <c r="F6" s="6">
        <v>646</v>
      </c>
      <c r="G6" s="38">
        <v>20.65</v>
      </c>
      <c r="H6" s="38">
        <v>89.8</v>
      </c>
      <c r="I6" s="6">
        <v>649</v>
      </c>
      <c r="J6" s="38">
        <v>21.88</v>
      </c>
      <c r="K6" s="6">
        <v>1312</v>
      </c>
      <c r="L6" s="38">
        <v>54.18</v>
      </c>
      <c r="M6" s="6">
        <v>0</v>
      </c>
      <c r="N6" s="40">
        <v>1.841</v>
      </c>
      <c r="O6" s="40">
        <f>7.1*3.6</f>
        <v>25.56</v>
      </c>
      <c r="P6" s="6">
        <v>1312</v>
      </c>
      <c r="Q6" s="37">
        <v>150.9</v>
      </c>
      <c r="R6" s="38">
        <v>9.53</v>
      </c>
      <c r="S6" s="6">
        <v>667.4</v>
      </c>
      <c r="T6" s="6">
        <v>1304</v>
      </c>
      <c r="U6" s="38">
        <v>37.85</v>
      </c>
      <c r="V6" s="6">
        <v>1249</v>
      </c>
      <c r="W6" s="38">
        <v>-17.27</v>
      </c>
      <c r="X6" s="6">
        <v>2330</v>
      </c>
      <c r="Y6" s="40">
        <v>2.364</v>
      </c>
    </row>
    <row r="7" spans="1:25" ht="12.75">
      <c r="A7" s="6">
        <v>2016</v>
      </c>
      <c r="B7" s="55">
        <v>42586</v>
      </c>
      <c r="C7" s="6">
        <v>29.67</v>
      </c>
      <c r="D7" s="6">
        <v>1525</v>
      </c>
      <c r="E7" s="38">
        <v>14.17</v>
      </c>
      <c r="F7" s="6">
        <v>618</v>
      </c>
      <c r="G7" s="38">
        <v>21.41</v>
      </c>
      <c r="H7" s="38">
        <v>73.4</v>
      </c>
      <c r="I7" s="6">
        <v>618</v>
      </c>
      <c r="J7" s="38">
        <v>24.13</v>
      </c>
      <c r="K7" s="6">
        <v>1451</v>
      </c>
      <c r="L7" s="6">
        <v>50.08</v>
      </c>
      <c r="M7" s="6">
        <v>0</v>
      </c>
      <c r="N7" s="36">
        <v>1.726</v>
      </c>
      <c r="O7" s="40">
        <f>5.675*3.6</f>
        <v>20.43</v>
      </c>
      <c r="P7" s="6">
        <v>1327</v>
      </c>
      <c r="Q7" s="37">
        <v>6.873</v>
      </c>
      <c r="R7" s="6">
        <v>8.96</v>
      </c>
      <c r="S7" s="37">
        <v>649</v>
      </c>
      <c r="T7" s="6">
        <v>1205</v>
      </c>
      <c r="U7" s="38">
        <v>39.45</v>
      </c>
      <c r="V7" s="6">
        <v>1337</v>
      </c>
      <c r="W7" s="6">
        <v>-17.58</v>
      </c>
      <c r="X7" s="6">
        <v>508</v>
      </c>
      <c r="Y7" s="36">
        <v>2.478</v>
      </c>
    </row>
    <row r="8" spans="1:25" ht="12.75">
      <c r="A8" s="6">
        <v>2016</v>
      </c>
      <c r="B8" s="55">
        <v>42587</v>
      </c>
      <c r="C8" s="38">
        <v>30.14</v>
      </c>
      <c r="D8" s="6">
        <v>1340</v>
      </c>
      <c r="E8" s="38">
        <v>16.61</v>
      </c>
      <c r="F8" s="6">
        <v>649</v>
      </c>
      <c r="G8" s="38">
        <v>22.78</v>
      </c>
      <c r="H8" s="38">
        <v>69.16</v>
      </c>
      <c r="I8" s="6">
        <v>646</v>
      </c>
      <c r="J8" s="38">
        <v>22.74</v>
      </c>
      <c r="K8" s="6">
        <v>1337</v>
      </c>
      <c r="L8" s="38">
        <v>45.42</v>
      </c>
      <c r="M8" s="6">
        <v>0</v>
      </c>
      <c r="N8" s="36">
        <v>1.908</v>
      </c>
      <c r="O8" s="36">
        <f>6.8*3.6</f>
        <v>24.48</v>
      </c>
      <c r="P8" s="6">
        <v>1144</v>
      </c>
      <c r="Q8" s="37">
        <v>6.592</v>
      </c>
      <c r="R8" s="38">
        <v>9.2</v>
      </c>
      <c r="S8" s="37">
        <v>710</v>
      </c>
      <c r="T8" s="6">
        <v>1320</v>
      </c>
      <c r="U8" s="38">
        <v>41.71</v>
      </c>
      <c r="V8" s="6">
        <v>1348</v>
      </c>
      <c r="W8" s="38">
        <v>-16.21</v>
      </c>
      <c r="X8" s="6">
        <v>144</v>
      </c>
      <c r="Y8" s="36">
        <v>2.928</v>
      </c>
    </row>
    <row r="9" spans="1:25" ht="12.75">
      <c r="A9" s="6">
        <v>2016</v>
      </c>
      <c r="B9" s="55">
        <v>42588</v>
      </c>
      <c r="C9" s="38">
        <v>31.46</v>
      </c>
      <c r="D9" s="6">
        <v>1528</v>
      </c>
      <c r="E9" s="6">
        <v>14.57</v>
      </c>
      <c r="F9" s="6">
        <v>646</v>
      </c>
      <c r="G9" s="6">
        <v>23.21</v>
      </c>
      <c r="H9" s="38">
        <v>70.2</v>
      </c>
      <c r="I9" s="6">
        <v>651</v>
      </c>
      <c r="J9" s="6">
        <v>20.82</v>
      </c>
      <c r="K9" s="6">
        <v>1530</v>
      </c>
      <c r="L9" s="38">
        <v>42.13</v>
      </c>
      <c r="M9" s="6">
        <v>0</v>
      </c>
      <c r="N9" s="36">
        <v>1.239</v>
      </c>
      <c r="O9" s="40">
        <f>8*3.6</f>
        <v>28.8</v>
      </c>
      <c r="P9" s="6">
        <v>1114</v>
      </c>
      <c r="Q9" s="37">
        <v>1.883</v>
      </c>
      <c r="R9" s="38">
        <v>9.76</v>
      </c>
      <c r="S9" s="6">
        <v>636.2</v>
      </c>
      <c r="T9" s="6">
        <v>1230</v>
      </c>
      <c r="U9" s="6">
        <v>41.51</v>
      </c>
      <c r="V9" s="6">
        <v>1336</v>
      </c>
      <c r="W9" s="38">
        <v>-19.35</v>
      </c>
      <c r="X9" s="6">
        <v>700</v>
      </c>
      <c r="Y9" s="36">
        <v>2.764</v>
      </c>
    </row>
    <row r="10" spans="1:25" ht="12.75">
      <c r="A10" s="6">
        <v>2016</v>
      </c>
      <c r="B10" s="55">
        <v>42589</v>
      </c>
      <c r="C10" s="6">
        <v>32.46</v>
      </c>
      <c r="D10" s="6">
        <v>1433</v>
      </c>
      <c r="E10" s="38">
        <v>13.38</v>
      </c>
      <c r="F10" s="6">
        <v>621</v>
      </c>
      <c r="G10" s="6">
        <v>23.21</v>
      </c>
      <c r="H10" s="38">
        <v>78.7</v>
      </c>
      <c r="I10" s="6">
        <v>622</v>
      </c>
      <c r="J10" s="38">
        <v>18.16</v>
      </c>
      <c r="K10" s="6">
        <v>1537</v>
      </c>
      <c r="L10" s="38">
        <v>44.67</v>
      </c>
      <c r="M10" s="6">
        <v>0</v>
      </c>
      <c r="N10" s="36">
        <v>1.123</v>
      </c>
      <c r="O10" s="40">
        <f>7.62*3.6</f>
        <v>27.432000000000002</v>
      </c>
      <c r="P10" s="6">
        <v>1327</v>
      </c>
      <c r="Q10" s="37">
        <v>302.5</v>
      </c>
      <c r="R10" s="38">
        <v>9.47</v>
      </c>
      <c r="S10" s="37">
        <v>629.5</v>
      </c>
      <c r="T10" s="6">
        <v>1231</v>
      </c>
      <c r="U10" s="6">
        <v>38.32</v>
      </c>
      <c r="V10" s="6">
        <v>1314</v>
      </c>
      <c r="W10" s="38">
        <v>-19.5</v>
      </c>
      <c r="X10" s="6">
        <v>628</v>
      </c>
      <c r="Y10" s="36">
        <v>2.927</v>
      </c>
    </row>
    <row r="11" spans="1:25" ht="12.75">
      <c r="A11" s="6">
        <v>2016</v>
      </c>
      <c r="B11" s="55">
        <v>42590</v>
      </c>
      <c r="C11" s="38">
        <v>33.25</v>
      </c>
      <c r="D11" s="6">
        <v>1511</v>
      </c>
      <c r="E11" s="38">
        <v>14.04</v>
      </c>
      <c r="F11" s="6">
        <v>645</v>
      </c>
      <c r="G11" s="38">
        <v>24.33</v>
      </c>
      <c r="H11" s="38">
        <v>74.1</v>
      </c>
      <c r="I11" s="6">
        <v>658</v>
      </c>
      <c r="J11" s="38">
        <v>14.98</v>
      </c>
      <c r="K11" s="6">
        <v>1602</v>
      </c>
      <c r="L11" s="38">
        <v>38.39</v>
      </c>
      <c r="M11" s="6">
        <v>0</v>
      </c>
      <c r="N11" s="36">
        <v>1.289</v>
      </c>
      <c r="O11" s="40">
        <f>6.95*3.6</f>
        <v>25.02</v>
      </c>
      <c r="P11" s="6">
        <v>1302</v>
      </c>
      <c r="Q11" s="37">
        <v>300.5</v>
      </c>
      <c r="R11" s="38">
        <v>9.73</v>
      </c>
      <c r="S11" s="6">
        <v>623.3</v>
      </c>
      <c r="T11" s="6">
        <v>1302</v>
      </c>
      <c r="U11" s="6">
        <v>39.39</v>
      </c>
      <c r="V11" s="6">
        <v>1334</v>
      </c>
      <c r="W11" s="38">
        <v>-19.61</v>
      </c>
      <c r="X11" s="6">
        <v>658</v>
      </c>
      <c r="Y11" s="36">
        <v>3.244</v>
      </c>
    </row>
    <row r="12" spans="1:25" ht="12.75">
      <c r="A12" s="6">
        <v>2016</v>
      </c>
      <c r="B12" s="55">
        <v>42591</v>
      </c>
      <c r="C12" s="38">
        <v>31.2</v>
      </c>
      <c r="D12" s="6">
        <v>1238</v>
      </c>
      <c r="E12" s="38">
        <v>14.9</v>
      </c>
      <c r="F12" s="6">
        <v>655</v>
      </c>
      <c r="G12" s="6">
        <v>22.92</v>
      </c>
      <c r="H12" s="38">
        <v>70.2</v>
      </c>
      <c r="I12" s="6">
        <v>2355</v>
      </c>
      <c r="J12" s="38">
        <v>19.96</v>
      </c>
      <c r="K12" s="6">
        <v>1243</v>
      </c>
      <c r="L12" s="38">
        <v>44.89</v>
      </c>
      <c r="M12" s="6">
        <v>0</v>
      </c>
      <c r="N12" s="36">
        <v>1.915</v>
      </c>
      <c r="O12" s="36">
        <f>7.55*3.6</f>
        <v>27.18</v>
      </c>
      <c r="P12" s="6">
        <v>2103</v>
      </c>
      <c r="Q12" s="37">
        <v>163</v>
      </c>
      <c r="R12" s="38">
        <v>9.46</v>
      </c>
      <c r="S12" s="37">
        <v>620.1</v>
      </c>
      <c r="T12" s="6">
        <v>1129</v>
      </c>
      <c r="U12" s="38">
        <v>40.01</v>
      </c>
      <c r="V12" s="6">
        <v>1234</v>
      </c>
      <c r="W12" s="38">
        <v>-19.91</v>
      </c>
      <c r="X12" s="6">
        <v>506</v>
      </c>
      <c r="Y12" s="36">
        <v>3.184</v>
      </c>
    </row>
    <row r="13" spans="1:25" ht="12.75">
      <c r="A13" s="6">
        <v>2016</v>
      </c>
      <c r="B13" s="55">
        <v>42592</v>
      </c>
      <c r="C13" s="38">
        <v>20.39</v>
      </c>
      <c r="D13" s="6">
        <v>1018</v>
      </c>
      <c r="E13" s="38">
        <v>12.78</v>
      </c>
      <c r="F13" s="6">
        <v>2352</v>
      </c>
      <c r="G13" s="38">
        <v>18.13</v>
      </c>
      <c r="H13" s="38">
        <v>94.3</v>
      </c>
      <c r="I13" s="6">
        <v>2314</v>
      </c>
      <c r="J13" s="38">
        <v>69.67</v>
      </c>
      <c r="K13" s="6">
        <v>18</v>
      </c>
      <c r="L13" s="38">
        <v>82.9</v>
      </c>
      <c r="M13" s="6">
        <v>1.1</v>
      </c>
      <c r="N13" s="36">
        <v>1.244</v>
      </c>
      <c r="O13" s="36">
        <f>4.025*3.6</f>
        <v>14.490000000000002</v>
      </c>
      <c r="P13" s="6">
        <v>1030</v>
      </c>
      <c r="Q13" s="37">
        <v>90.5</v>
      </c>
      <c r="R13" s="38">
        <v>1.902</v>
      </c>
      <c r="S13" s="6">
        <v>115.9</v>
      </c>
      <c r="T13" s="6">
        <v>1016</v>
      </c>
      <c r="U13" s="38">
        <v>1.646</v>
      </c>
      <c r="V13" s="6">
        <v>1234</v>
      </c>
      <c r="W13" s="38">
        <v>-23.26</v>
      </c>
      <c r="X13" s="6">
        <v>2333</v>
      </c>
      <c r="Y13" s="36">
        <v>0.44</v>
      </c>
    </row>
    <row r="14" spans="1:26" ht="12.75">
      <c r="A14" s="6">
        <v>2016</v>
      </c>
      <c r="B14" s="55">
        <v>42593</v>
      </c>
      <c r="C14" s="38">
        <v>23.73</v>
      </c>
      <c r="D14" s="6">
        <v>1610</v>
      </c>
      <c r="E14" s="6">
        <v>8.81</v>
      </c>
      <c r="F14" s="6">
        <v>621</v>
      </c>
      <c r="G14" s="38">
        <v>15.28</v>
      </c>
      <c r="H14" s="38">
        <v>91.5</v>
      </c>
      <c r="I14" s="6">
        <v>625</v>
      </c>
      <c r="J14" s="38">
        <v>19.83</v>
      </c>
      <c r="K14" s="6">
        <v>1536</v>
      </c>
      <c r="L14" s="38">
        <v>58.51</v>
      </c>
      <c r="M14" s="6">
        <v>0.1</v>
      </c>
      <c r="N14" s="36">
        <v>2.885</v>
      </c>
      <c r="O14" s="36">
        <f>9.2*3.6</f>
        <v>33.12</v>
      </c>
      <c r="P14" s="6">
        <v>1032</v>
      </c>
      <c r="Q14" s="37">
        <v>107.4</v>
      </c>
      <c r="R14" s="6">
        <v>10.95</v>
      </c>
      <c r="S14" s="37">
        <v>532.7</v>
      </c>
      <c r="T14" s="6">
        <v>1217</v>
      </c>
      <c r="U14" s="6">
        <v>28.07</v>
      </c>
      <c r="V14" s="6">
        <v>1327</v>
      </c>
      <c r="W14" s="38">
        <v>-24.98</v>
      </c>
      <c r="X14" s="6">
        <v>359</v>
      </c>
      <c r="Y14" s="36">
        <v>2.635</v>
      </c>
      <c r="Z14" s="13"/>
    </row>
    <row r="15" spans="1:25" ht="12.75">
      <c r="A15" s="6">
        <v>2016</v>
      </c>
      <c r="B15" s="55">
        <v>42594</v>
      </c>
      <c r="C15" s="38">
        <v>26.5</v>
      </c>
      <c r="D15" s="6">
        <v>1501</v>
      </c>
      <c r="E15" s="38">
        <v>7.95</v>
      </c>
      <c r="F15" s="6">
        <v>529</v>
      </c>
      <c r="G15" s="6">
        <v>16.43</v>
      </c>
      <c r="H15" s="38">
        <v>90.2</v>
      </c>
      <c r="I15" s="6">
        <v>647</v>
      </c>
      <c r="J15" s="38">
        <v>15.91</v>
      </c>
      <c r="K15" s="6">
        <v>1631</v>
      </c>
      <c r="L15" s="38">
        <v>51.79</v>
      </c>
      <c r="M15" s="6">
        <v>0</v>
      </c>
      <c r="N15" s="36">
        <v>2.66</v>
      </c>
      <c r="O15" s="36">
        <f>6.275*3.6</f>
        <v>22.590000000000003</v>
      </c>
      <c r="P15" s="6">
        <v>906</v>
      </c>
      <c r="Q15" s="37">
        <v>93.3</v>
      </c>
      <c r="R15" s="38">
        <v>11.03</v>
      </c>
      <c r="S15" s="37">
        <v>594.1</v>
      </c>
      <c r="T15" s="6">
        <v>1235</v>
      </c>
      <c r="U15" s="38">
        <v>38.56</v>
      </c>
      <c r="V15" s="6">
        <v>1320</v>
      </c>
      <c r="W15" s="38">
        <v>-24.49</v>
      </c>
      <c r="X15" s="6">
        <v>349</v>
      </c>
      <c r="Y15" s="36">
        <v>2.832</v>
      </c>
    </row>
    <row r="16" spans="1:25" ht="12.75">
      <c r="A16" s="6">
        <v>2016</v>
      </c>
      <c r="B16" s="55">
        <v>42595</v>
      </c>
      <c r="C16" s="38">
        <v>30.33</v>
      </c>
      <c r="D16" s="6">
        <v>1511</v>
      </c>
      <c r="E16" s="38">
        <v>9.34</v>
      </c>
      <c r="F16" s="6">
        <v>411</v>
      </c>
      <c r="G16" s="6">
        <v>19.69</v>
      </c>
      <c r="H16" s="38">
        <v>75.8</v>
      </c>
      <c r="I16" s="6">
        <v>644</v>
      </c>
      <c r="J16" s="38">
        <v>12.4</v>
      </c>
      <c r="K16" s="6">
        <v>1515</v>
      </c>
      <c r="L16" s="38">
        <v>39.86</v>
      </c>
      <c r="M16" s="6">
        <v>0</v>
      </c>
      <c r="N16" s="36">
        <v>1.292</v>
      </c>
      <c r="O16" s="40">
        <f>5.225*3.6</f>
        <v>18.81</v>
      </c>
      <c r="P16" s="6">
        <v>1157</v>
      </c>
      <c r="Q16" s="37">
        <v>54.71</v>
      </c>
      <c r="R16" s="6">
        <v>10.63</v>
      </c>
      <c r="S16" s="37">
        <v>663</v>
      </c>
      <c r="T16" s="6">
        <v>1252</v>
      </c>
      <c r="U16" s="6">
        <v>46.55</v>
      </c>
      <c r="V16" s="6">
        <v>1320</v>
      </c>
      <c r="W16" s="38">
        <v>-26.13</v>
      </c>
      <c r="X16" s="6">
        <v>503</v>
      </c>
      <c r="Y16" s="36">
        <v>2.721</v>
      </c>
    </row>
    <row r="17" spans="1:25" ht="12.75">
      <c r="A17" s="6">
        <v>2016</v>
      </c>
      <c r="B17" s="55">
        <v>42596</v>
      </c>
      <c r="C17" s="38">
        <v>33.84</v>
      </c>
      <c r="D17" s="6">
        <v>1541</v>
      </c>
      <c r="E17" s="38">
        <v>13.84</v>
      </c>
      <c r="F17" s="6">
        <v>551</v>
      </c>
      <c r="G17" s="38">
        <v>23.42</v>
      </c>
      <c r="H17" s="38">
        <v>58.89</v>
      </c>
      <c r="I17" s="6">
        <v>619</v>
      </c>
      <c r="J17" s="6">
        <v>13.06</v>
      </c>
      <c r="K17" s="6">
        <v>1330</v>
      </c>
      <c r="L17" s="38">
        <v>34.24</v>
      </c>
      <c r="M17" s="6">
        <v>0</v>
      </c>
      <c r="N17" s="36">
        <v>1.068</v>
      </c>
      <c r="O17" s="40">
        <f>7.02*3.6</f>
        <v>25.272</v>
      </c>
      <c r="P17" s="6">
        <v>1505</v>
      </c>
      <c r="Q17" s="37">
        <v>235.9</v>
      </c>
      <c r="R17" s="38">
        <v>10.34</v>
      </c>
      <c r="S17" s="37">
        <v>650.7</v>
      </c>
      <c r="T17" s="6">
        <v>1247</v>
      </c>
      <c r="U17" s="6">
        <v>47.51</v>
      </c>
      <c r="V17" s="6">
        <v>1338</v>
      </c>
      <c r="W17" s="6">
        <v>-19.26</v>
      </c>
      <c r="X17" s="6">
        <v>633</v>
      </c>
      <c r="Y17" s="36">
        <v>3.062</v>
      </c>
    </row>
    <row r="18" spans="1:25" ht="12.75">
      <c r="A18" s="6">
        <v>2016</v>
      </c>
      <c r="B18" s="55">
        <v>42597</v>
      </c>
      <c r="C18" s="38">
        <v>33.32</v>
      </c>
      <c r="D18" s="6">
        <v>1255</v>
      </c>
      <c r="E18" s="38">
        <v>14.57</v>
      </c>
      <c r="F18" s="6">
        <v>538</v>
      </c>
      <c r="G18" s="38">
        <v>23.17</v>
      </c>
      <c r="H18" s="38">
        <v>86.5</v>
      </c>
      <c r="I18" s="6">
        <v>2341</v>
      </c>
      <c r="J18" s="38">
        <v>22.14</v>
      </c>
      <c r="K18" s="6">
        <v>1429</v>
      </c>
      <c r="L18" s="38">
        <v>47.76</v>
      </c>
      <c r="M18" s="6">
        <v>0.5</v>
      </c>
      <c r="N18" s="36">
        <v>2.862</v>
      </c>
      <c r="O18" s="40">
        <f>10.7*3.6</f>
        <v>38.519999999999996</v>
      </c>
      <c r="P18" s="6">
        <v>1712</v>
      </c>
      <c r="Q18" s="37">
        <v>203.1</v>
      </c>
      <c r="R18" s="38">
        <v>8.01</v>
      </c>
      <c r="S18" s="37">
        <v>805</v>
      </c>
      <c r="T18" s="6">
        <v>1144</v>
      </c>
      <c r="U18" s="38">
        <v>34.6</v>
      </c>
      <c r="V18" s="6">
        <v>1320</v>
      </c>
      <c r="W18" s="38">
        <v>-17.51</v>
      </c>
      <c r="X18" s="6">
        <v>601</v>
      </c>
      <c r="Y18" s="36">
        <v>3.267</v>
      </c>
    </row>
    <row r="19" spans="1:25" ht="12.75">
      <c r="A19" s="6">
        <v>2016</v>
      </c>
      <c r="B19" s="55">
        <v>42598</v>
      </c>
      <c r="C19" s="38">
        <v>26.11</v>
      </c>
      <c r="D19" s="6">
        <v>1538</v>
      </c>
      <c r="E19" s="38">
        <v>16.08</v>
      </c>
      <c r="F19" s="6">
        <v>2359</v>
      </c>
      <c r="G19" s="6">
        <v>19.35</v>
      </c>
      <c r="H19" s="38">
        <v>91.3</v>
      </c>
      <c r="I19" s="6">
        <v>205</v>
      </c>
      <c r="J19" s="6">
        <v>45.03</v>
      </c>
      <c r="K19" s="6">
        <v>1538</v>
      </c>
      <c r="L19" s="38">
        <v>75.6</v>
      </c>
      <c r="M19" s="6">
        <v>1.7</v>
      </c>
      <c r="N19" s="36">
        <v>1.929</v>
      </c>
      <c r="O19" s="36">
        <f>9.57*3.6</f>
        <v>34.452000000000005</v>
      </c>
      <c r="P19" s="6">
        <v>621</v>
      </c>
      <c r="Q19" s="37">
        <v>177.3</v>
      </c>
      <c r="R19" s="38">
        <v>5.195</v>
      </c>
      <c r="S19" s="37">
        <v>697.6</v>
      </c>
      <c r="T19" s="6">
        <v>1244</v>
      </c>
      <c r="U19" s="38">
        <v>21.94</v>
      </c>
      <c r="V19" s="6">
        <v>1436</v>
      </c>
      <c r="W19" s="38">
        <v>-17.33</v>
      </c>
      <c r="X19" s="6">
        <v>2359</v>
      </c>
      <c r="Y19" s="36">
        <v>1.345</v>
      </c>
    </row>
    <row r="20" spans="1:25" ht="12.75">
      <c r="A20" s="6">
        <v>2016</v>
      </c>
      <c r="B20" s="55">
        <v>42599</v>
      </c>
      <c r="C20" s="38">
        <v>32.46</v>
      </c>
      <c r="D20" s="6">
        <v>1532</v>
      </c>
      <c r="E20" s="6">
        <v>13.71</v>
      </c>
      <c r="F20" s="6">
        <v>534</v>
      </c>
      <c r="G20" s="38">
        <v>22.72</v>
      </c>
      <c r="H20" s="38">
        <v>95.5</v>
      </c>
      <c r="I20" s="6">
        <v>549</v>
      </c>
      <c r="J20" s="38">
        <v>23</v>
      </c>
      <c r="K20" s="6">
        <v>1651</v>
      </c>
      <c r="L20" s="38">
        <v>60.8</v>
      </c>
      <c r="M20" s="6">
        <v>0</v>
      </c>
      <c r="N20" s="36">
        <v>0.985</v>
      </c>
      <c r="O20" s="36">
        <f>6.575*3.6</f>
        <v>23.67</v>
      </c>
      <c r="P20" s="6">
        <v>1351</v>
      </c>
      <c r="Q20" s="37">
        <v>257.4</v>
      </c>
      <c r="R20" s="38">
        <v>10.32</v>
      </c>
      <c r="S20" s="37">
        <v>710</v>
      </c>
      <c r="T20" s="6">
        <v>1223</v>
      </c>
      <c r="U20" s="38">
        <v>48.65</v>
      </c>
      <c r="V20" s="6">
        <v>1325</v>
      </c>
      <c r="W20" s="38">
        <v>-18.72</v>
      </c>
      <c r="X20" s="6">
        <v>548</v>
      </c>
      <c r="Y20" s="36">
        <v>2.67</v>
      </c>
    </row>
    <row r="21" spans="1:25" ht="12.75">
      <c r="A21" s="6">
        <v>2016</v>
      </c>
      <c r="B21" s="55">
        <v>42600</v>
      </c>
      <c r="C21" s="38">
        <v>33.7</v>
      </c>
      <c r="D21" s="6">
        <v>1538</v>
      </c>
      <c r="E21" s="38">
        <v>16.08</v>
      </c>
      <c r="F21" s="6">
        <v>659</v>
      </c>
      <c r="G21" s="38">
        <v>25</v>
      </c>
      <c r="H21" s="38">
        <v>83.3</v>
      </c>
      <c r="I21" s="6">
        <v>700</v>
      </c>
      <c r="J21" s="6">
        <v>20.02</v>
      </c>
      <c r="K21" s="6">
        <v>1434</v>
      </c>
      <c r="L21" s="38">
        <v>48.4</v>
      </c>
      <c r="M21" s="6">
        <v>0</v>
      </c>
      <c r="N21" s="36">
        <v>1.142</v>
      </c>
      <c r="O21" s="40">
        <f>8.6*3.6</f>
        <v>30.96</v>
      </c>
      <c r="P21" s="6">
        <v>2315</v>
      </c>
      <c r="Q21" s="37">
        <v>138.9</v>
      </c>
      <c r="R21" s="38">
        <v>9.88</v>
      </c>
      <c r="S21" s="37">
        <v>614.8</v>
      </c>
      <c r="T21" s="6">
        <v>1231</v>
      </c>
      <c r="U21" s="6">
        <v>47.47</v>
      </c>
      <c r="V21" s="6">
        <v>1329</v>
      </c>
      <c r="W21" s="38">
        <v>-15.99</v>
      </c>
      <c r="X21" s="6">
        <v>618</v>
      </c>
      <c r="Y21" s="36">
        <v>2.801</v>
      </c>
    </row>
    <row r="22" spans="1:27" ht="12.75">
      <c r="A22" s="6">
        <v>2016</v>
      </c>
      <c r="B22" s="55">
        <v>42601</v>
      </c>
      <c r="C22" s="6">
        <v>34.98</v>
      </c>
      <c r="D22" s="6">
        <v>1411</v>
      </c>
      <c r="E22" s="6">
        <v>16.74</v>
      </c>
      <c r="F22" s="6">
        <v>629</v>
      </c>
      <c r="G22" s="38">
        <v>25.34</v>
      </c>
      <c r="H22" s="38">
        <v>85</v>
      </c>
      <c r="I22" s="6">
        <v>629</v>
      </c>
      <c r="J22" s="6">
        <v>14.25</v>
      </c>
      <c r="K22" s="6">
        <v>1424</v>
      </c>
      <c r="L22" s="38">
        <v>48.17</v>
      </c>
      <c r="M22" s="6">
        <v>0.5</v>
      </c>
      <c r="N22" s="36">
        <v>2.722</v>
      </c>
      <c r="O22" s="40">
        <f>8.67*3.6</f>
        <v>31.212</v>
      </c>
      <c r="P22" s="6">
        <v>1232</v>
      </c>
      <c r="Q22" s="37">
        <v>24.95</v>
      </c>
      <c r="R22" s="38">
        <v>9.68</v>
      </c>
      <c r="S22" s="37">
        <v>627.8</v>
      </c>
      <c r="T22" s="6">
        <v>1229</v>
      </c>
      <c r="U22" s="35">
        <v>40.42</v>
      </c>
      <c r="V22" s="6">
        <v>1255</v>
      </c>
      <c r="W22" s="38">
        <v>-12.85</v>
      </c>
      <c r="X22" s="6">
        <v>703</v>
      </c>
      <c r="Y22" s="36">
        <v>3.481</v>
      </c>
      <c r="AA22" s="28"/>
    </row>
    <row r="23" spans="1:25" ht="12.75">
      <c r="A23" s="6">
        <v>2016</v>
      </c>
      <c r="B23" s="55">
        <v>42602</v>
      </c>
      <c r="C23" s="6">
        <v>27.84</v>
      </c>
      <c r="D23" s="6">
        <v>1305</v>
      </c>
      <c r="E23" s="38">
        <v>18.86</v>
      </c>
      <c r="F23" s="6">
        <v>910</v>
      </c>
      <c r="G23" s="38">
        <v>22.1</v>
      </c>
      <c r="H23" s="38">
        <v>94.9</v>
      </c>
      <c r="I23" s="6">
        <v>957</v>
      </c>
      <c r="J23" s="38">
        <v>50.27</v>
      </c>
      <c r="K23" s="6">
        <v>1326</v>
      </c>
      <c r="L23" s="38">
        <v>79.4</v>
      </c>
      <c r="M23" s="37">
        <v>10.1</v>
      </c>
      <c r="N23" s="36">
        <v>1.434</v>
      </c>
      <c r="O23" s="40">
        <f>8.07*3.6</f>
        <v>29.052000000000003</v>
      </c>
      <c r="P23" s="6">
        <v>20</v>
      </c>
      <c r="Q23" s="37">
        <v>191</v>
      </c>
      <c r="R23" s="38">
        <v>3.873</v>
      </c>
      <c r="S23" s="37">
        <v>770</v>
      </c>
      <c r="T23" s="6">
        <v>1306</v>
      </c>
      <c r="U23" s="6">
        <v>35.25</v>
      </c>
      <c r="V23" s="6">
        <v>1314</v>
      </c>
      <c r="W23" s="38">
        <v>-30.17</v>
      </c>
      <c r="X23" s="6">
        <v>202</v>
      </c>
      <c r="Y23" s="36">
        <v>0.976</v>
      </c>
    </row>
    <row r="24" spans="1:25" ht="12.75">
      <c r="A24" s="6">
        <v>2016</v>
      </c>
      <c r="B24" s="55">
        <v>42603</v>
      </c>
      <c r="C24" s="38">
        <v>22.04</v>
      </c>
      <c r="D24" s="6">
        <v>1</v>
      </c>
      <c r="E24" s="38">
        <v>12.12</v>
      </c>
      <c r="F24" s="6">
        <v>2215</v>
      </c>
      <c r="G24" s="38">
        <v>16.79</v>
      </c>
      <c r="H24" s="38">
        <v>95.8</v>
      </c>
      <c r="I24" s="6">
        <v>729</v>
      </c>
      <c r="J24" s="6">
        <v>58.86</v>
      </c>
      <c r="K24" s="6">
        <v>1613</v>
      </c>
      <c r="L24" s="38">
        <v>84.5</v>
      </c>
      <c r="M24" s="6">
        <v>20.4</v>
      </c>
      <c r="N24" s="36">
        <v>2.967</v>
      </c>
      <c r="O24" s="40">
        <f>11.9*3.6</f>
        <v>42.84</v>
      </c>
      <c r="P24" s="6">
        <v>35</v>
      </c>
      <c r="Q24" s="37">
        <v>179.5</v>
      </c>
      <c r="R24" s="38">
        <v>2.901</v>
      </c>
      <c r="S24" s="37">
        <v>591.1</v>
      </c>
      <c r="T24" s="6">
        <v>1502</v>
      </c>
      <c r="U24" s="38">
        <v>2.788</v>
      </c>
      <c r="V24" s="6">
        <v>1541</v>
      </c>
      <c r="W24" s="38">
        <v>-32.51</v>
      </c>
      <c r="X24" s="6">
        <v>338</v>
      </c>
      <c r="Y24" s="36">
        <v>0.701</v>
      </c>
    </row>
    <row r="25" spans="1:25" ht="12.75">
      <c r="A25" s="6">
        <v>2016</v>
      </c>
      <c r="B25" s="55">
        <v>42604</v>
      </c>
      <c r="C25" s="38">
        <v>20.3</v>
      </c>
      <c r="D25" s="6">
        <v>1547</v>
      </c>
      <c r="E25" s="6">
        <v>9.79</v>
      </c>
      <c r="F25" s="6">
        <v>203</v>
      </c>
      <c r="G25" s="6">
        <v>14.17</v>
      </c>
      <c r="H25" s="38">
        <v>87.6</v>
      </c>
      <c r="I25" s="6">
        <v>20</v>
      </c>
      <c r="J25" s="38">
        <v>36.22</v>
      </c>
      <c r="K25" s="6">
        <v>1535</v>
      </c>
      <c r="L25" s="38">
        <v>65.41</v>
      </c>
      <c r="M25" s="6">
        <v>0</v>
      </c>
      <c r="N25" s="36">
        <v>3.168</v>
      </c>
      <c r="O25" s="36">
        <f>7.32*3.6</f>
        <v>26.352</v>
      </c>
      <c r="P25" s="6">
        <v>943</v>
      </c>
      <c r="Q25" s="37">
        <v>94.3</v>
      </c>
      <c r="R25" s="38">
        <v>11.1</v>
      </c>
      <c r="S25" s="37">
        <v>678.6</v>
      </c>
      <c r="T25" s="6">
        <v>1316</v>
      </c>
      <c r="U25" s="38">
        <v>38.02</v>
      </c>
      <c r="V25" s="6">
        <v>1321</v>
      </c>
      <c r="W25" s="38">
        <v>-27.62</v>
      </c>
      <c r="X25" s="6">
        <v>209</v>
      </c>
      <c r="Y25" s="36">
        <v>2.236</v>
      </c>
    </row>
    <row r="26" spans="1:26" ht="12.75">
      <c r="A26" s="6">
        <v>2016</v>
      </c>
      <c r="B26" s="55">
        <v>42605</v>
      </c>
      <c r="C26" s="38">
        <v>27.95</v>
      </c>
      <c r="D26" s="6">
        <v>1604</v>
      </c>
      <c r="E26" s="38">
        <v>9.41</v>
      </c>
      <c r="F26" s="6">
        <v>559</v>
      </c>
      <c r="G26" s="38">
        <v>17.82</v>
      </c>
      <c r="H26" s="38">
        <v>89.1</v>
      </c>
      <c r="I26" s="6">
        <v>600</v>
      </c>
      <c r="J26" s="38">
        <v>26.72</v>
      </c>
      <c r="K26" s="6">
        <v>1559</v>
      </c>
      <c r="L26" s="38">
        <v>61.94</v>
      </c>
      <c r="M26" s="6">
        <v>0</v>
      </c>
      <c r="N26" s="36">
        <v>2.305</v>
      </c>
      <c r="O26" s="40">
        <f>6.5*3.6</f>
        <v>23.400000000000002</v>
      </c>
      <c r="P26" s="6">
        <v>831</v>
      </c>
      <c r="Q26" s="37">
        <v>82.1</v>
      </c>
      <c r="R26" s="38">
        <v>11.72</v>
      </c>
      <c r="S26" s="37">
        <v>662.8</v>
      </c>
      <c r="T26" s="6">
        <v>1233</v>
      </c>
      <c r="U26" s="38">
        <v>54.84</v>
      </c>
      <c r="V26" s="6">
        <v>1336</v>
      </c>
      <c r="W26" s="38">
        <v>-25.94</v>
      </c>
      <c r="X26" s="6">
        <v>239</v>
      </c>
      <c r="Y26" s="36">
        <v>2.396</v>
      </c>
      <c r="Z26" s="33"/>
    </row>
    <row r="27" spans="1:25" ht="12.75">
      <c r="A27" s="6">
        <v>2016</v>
      </c>
      <c r="B27" s="55">
        <v>42606</v>
      </c>
      <c r="C27" s="38">
        <v>31.39</v>
      </c>
      <c r="D27" s="6">
        <v>1554</v>
      </c>
      <c r="E27" s="38">
        <v>12.71</v>
      </c>
      <c r="F27" s="6">
        <v>512</v>
      </c>
      <c r="G27" s="38">
        <v>21.56</v>
      </c>
      <c r="H27" s="38">
        <v>84.8</v>
      </c>
      <c r="I27" s="6">
        <v>608</v>
      </c>
      <c r="J27" s="38">
        <v>28.1</v>
      </c>
      <c r="K27" s="6">
        <v>1625</v>
      </c>
      <c r="L27" s="38">
        <v>59.76</v>
      </c>
      <c r="M27" s="6">
        <v>0</v>
      </c>
      <c r="N27" s="36">
        <v>1.999</v>
      </c>
      <c r="O27" s="40">
        <f>6.425*3.6</f>
        <v>23.13</v>
      </c>
      <c r="P27" s="6">
        <v>1225</v>
      </c>
      <c r="Q27" s="37">
        <v>61.58</v>
      </c>
      <c r="R27" s="6">
        <v>11.18</v>
      </c>
      <c r="S27" s="37">
        <v>679.3</v>
      </c>
      <c r="T27" s="6">
        <v>1328</v>
      </c>
      <c r="U27" s="38">
        <v>55.66</v>
      </c>
      <c r="V27" s="6">
        <v>1331</v>
      </c>
      <c r="W27" s="6">
        <v>-21.65</v>
      </c>
      <c r="X27" s="6">
        <v>641</v>
      </c>
      <c r="Y27" s="36">
        <v>2.699</v>
      </c>
    </row>
    <row r="28" spans="1:26" ht="12.75">
      <c r="A28" s="6">
        <v>2016</v>
      </c>
      <c r="B28" s="55">
        <v>42607</v>
      </c>
      <c r="C28" s="38">
        <v>31</v>
      </c>
      <c r="D28" s="6">
        <v>1552</v>
      </c>
      <c r="E28" s="6">
        <v>15.55</v>
      </c>
      <c r="F28" s="6">
        <v>451</v>
      </c>
      <c r="G28" s="38">
        <v>22.72</v>
      </c>
      <c r="H28" s="38">
        <v>85.4</v>
      </c>
      <c r="I28" s="6">
        <v>451</v>
      </c>
      <c r="J28" s="38">
        <v>21.48</v>
      </c>
      <c r="K28" s="6">
        <v>1631</v>
      </c>
      <c r="L28" s="38">
        <v>53.03</v>
      </c>
      <c r="M28" s="6">
        <v>0</v>
      </c>
      <c r="N28" s="40">
        <v>1.44</v>
      </c>
      <c r="O28" s="40">
        <f>5.45*3.6</f>
        <v>19.62</v>
      </c>
      <c r="P28" s="6">
        <v>1104</v>
      </c>
      <c r="Q28" s="37">
        <v>37.67</v>
      </c>
      <c r="R28" s="6">
        <v>11.15</v>
      </c>
      <c r="S28" s="37">
        <v>689.3</v>
      </c>
      <c r="T28" s="6">
        <v>1252</v>
      </c>
      <c r="U28" s="38">
        <v>54.03</v>
      </c>
      <c r="V28" s="6">
        <v>1312</v>
      </c>
      <c r="W28" s="6">
        <v>-20.12</v>
      </c>
      <c r="X28" s="6">
        <v>621</v>
      </c>
      <c r="Y28" s="36">
        <v>2.696</v>
      </c>
      <c r="Z28" s="28"/>
    </row>
    <row r="29" spans="1:26" ht="12.75">
      <c r="A29" s="6">
        <v>2016</v>
      </c>
      <c r="B29" s="55">
        <v>42608</v>
      </c>
      <c r="C29" s="38">
        <v>30.47</v>
      </c>
      <c r="D29" s="6">
        <v>1450</v>
      </c>
      <c r="E29" s="38">
        <v>13.05</v>
      </c>
      <c r="F29" s="6">
        <v>638</v>
      </c>
      <c r="G29" s="38">
        <v>21.88</v>
      </c>
      <c r="H29" s="38">
        <v>81.1</v>
      </c>
      <c r="I29" s="6">
        <v>638</v>
      </c>
      <c r="J29" s="38">
        <v>16.31</v>
      </c>
      <c r="K29" s="6">
        <v>1551</v>
      </c>
      <c r="L29" s="6">
        <v>44.98</v>
      </c>
      <c r="M29" s="6">
        <v>0</v>
      </c>
      <c r="N29" s="36">
        <v>1.108</v>
      </c>
      <c r="O29" s="40">
        <f>8.45*3.6</f>
        <v>30.419999999999998</v>
      </c>
      <c r="P29" s="6">
        <v>1449</v>
      </c>
      <c r="Q29" s="37">
        <v>96.7</v>
      </c>
      <c r="R29" s="38">
        <v>11.63</v>
      </c>
      <c r="S29" s="37">
        <v>707</v>
      </c>
      <c r="T29" s="6">
        <v>1227</v>
      </c>
      <c r="U29" s="38">
        <v>51.94</v>
      </c>
      <c r="V29" s="6">
        <v>1327</v>
      </c>
      <c r="W29" s="6">
        <v>-25.43</v>
      </c>
      <c r="X29" s="6">
        <v>639</v>
      </c>
      <c r="Y29" s="36">
        <v>2.959</v>
      </c>
      <c r="Z29" s="28"/>
    </row>
    <row r="30" spans="1:25" ht="12.75">
      <c r="A30" s="6">
        <v>2016</v>
      </c>
      <c r="B30" s="55">
        <v>42609</v>
      </c>
      <c r="C30" s="38">
        <v>31.33</v>
      </c>
      <c r="D30" s="6">
        <v>1537</v>
      </c>
      <c r="E30" s="6">
        <v>13.84</v>
      </c>
      <c r="F30" s="6">
        <v>406</v>
      </c>
      <c r="G30" s="38">
        <v>22.54</v>
      </c>
      <c r="H30" s="38">
        <v>68.12</v>
      </c>
      <c r="I30" s="6">
        <v>407</v>
      </c>
      <c r="J30" s="38">
        <v>13.85</v>
      </c>
      <c r="K30" s="6">
        <v>1539</v>
      </c>
      <c r="L30" s="38">
        <v>38.48</v>
      </c>
      <c r="M30" s="6">
        <v>0</v>
      </c>
      <c r="N30" s="36">
        <v>1.128</v>
      </c>
      <c r="O30" s="36">
        <f>5.975*3.6</f>
        <v>21.509999999999998</v>
      </c>
      <c r="P30" s="6">
        <v>1255</v>
      </c>
      <c r="Q30" s="37">
        <v>5.46</v>
      </c>
      <c r="R30" s="38">
        <v>11.67</v>
      </c>
      <c r="S30" s="37">
        <v>699.2</v>
      </c>
      <c r="T30" s="6">
        <v>1319</v>
      </c>
      <c r="U30" s="38">
        <v>49.02</v>
      </c>
      <c r="V30" s="6">
        <v>1301</v>
      </c>
      <c r="W30" s="6">
        <v>-25.37</v>
      </c>
      <c r="X30" s="6">
        <v>505</v>
      </c>
      <c r="Y30" s="36">
        <v>3.135</v>
      </c>
    </row>
    <row r="31" spans="1:25" ht="12.75">
      <c r="A31" s="6">
        <v>2016</v>
      </c>
      <c r="B31" s="55">
        <v>42610</v>
      </c>
      <c r="C31" s="38">
        <v>33.04</v>
      </c>
      <c r="D31" s="6">
        <v>1603</v>
      </c>
      <c r="E31" s="6">
        <v>14.84</v>
      </c>
      <c r="F31" s="6">
        <v>533</v>
      </c>
      <c r="G31" s="38">
        <v>24.14</v>
      </c>
      <c r="H31" s="38">
        <v>66.06</v>
      </c>
      <c r="I31" s="6">
        <v>533</v>
      </c>
      <c r="J31" s="38">
        <v>14.91</v>
      </c>
      <c r="K31" s="6">
        <v>1546</v>
      </c>
      <c r="L31" s="38">
        <v>40.79</v>
      </c>
      <c r="M31" s="6">
        <v>0</v>
      </c>
      <c r="N31" s="36">
        <v>1.2</v>
      </c>
      <c r="O31" s="36">
        <f>7.4*3.6</f>
        <v>26.64</v>
      </c>
      <c r="P31" s="6">
        <v>947</v>
      </c>
      <c r="Q31" s="37">
        <v>6.876</v>
      </c>
      <c r="R31" s="38">
        <v>11.32</v>
      </c>
      <c r="S31" s="37">
        <v>815</v>
      </c>
      <c r="T31" s="6">
        <v>1328</v>
      </c>
      <c r="U31" s="38">
        <v>48.71</v>
      </c>
      <c r="V31" s="6">
        <v>1253</v>
      </c>
      <c r="W31" s="38">
        <v>-22.14</v>
      </c>
      <c r="X31" s="6">
        <v>610</v>
      </c>
      <c r="Y31" s="36">
        <v>3.259</v>
      </c>
    </row>
    <row r="32" spans="1:25" ht="12.75">
      <c r="A32" s="6">
        <v>2016</v>
      </c>
      <c r="B32" s="55">
        <v>42611</v>
      </c>
      <c r="C32" s="38">
        <v>32.65</v>
      </c>
      <c r="D32" s="6">
        <v>1356</v>
      </c>
      <c r="E32" s="6">
        <v>17.15</v>
      </c>
      <c r="F32" s="6">
        <v>336</v>
      </c>
      <c r="G32" s="38">
        <v>24.82</v>
      </c>
      <c r="H32" s="38">
        <v>66.67</v>
      </c>
      <c r="I32" s="6">
        <v>2359</v>
      </c>
      <c r="J32" s="6">
        <v>20.48</v>
      </c>
      <c r="K32" s="6">
        <v>1416</v>
      </c>
      <c r="L32" s="38">
        <v>43.87</v>
      </c>
      <c r="M32" s="6">
        <v>0</v>
      </c>
      <c r="N32" s="36">
        <v>1.747</v>
      </c>
      <c r="O32" s="36">
        <f>7.62*3.6</f>
        <v>27.432000000000002</v>
      </c>
      <c r="P32" s="6">
        <v>929</v>
      </c>
      <c r="Q32" s="37">
        <v>11.3</v>
      </c>
      <c r="R32" s="38">
        <v>11</v>
      </c>
      <c r="S32" s="37">
        <v>722</v>
      </c>
      <c r="T32" s="6">
        <v>1213</v>
      </c>
      <c r="U32" s="38">
        <v>46.66</v>
      </c>
      <c r="V32" s="6">
        <v>1303</v>
      </c>
      <c r="W32" s="38">
        <v>-20.15</v>
      </c>
      <c r="X32" s="6">
        <v>426</v>
      </c>
      <c r="Y32" s="36">
        <v>3.493</v>
      </c>
    </row>
    <row r="33" spans="1:25" ht="12.75">
      <c r="A33" s="6">
        <v>2016</v>
      </c>
      <c r="B33" s="55">
        <v>42612</v>
      </c>
      <c r="C33" s="6">
        <v>30.27</v>
      </c>
      <c r="D33" s="6">
        <v>1450</v>
      </c>
      <c r="E33" s="38">
        <v>17.8</v>
      </c>
      <c r="F33" s="6">
        <v>2356</v>
      </c>
      <c r="G33" s="38">
        <v>22.99</v>
      </c>
      <c r="H33" s="38">
        <v>87.3</v>
      </c>
      <c r="I33" s="6">
        <v>549</v>
      </c>
      <c r="J33" s="6">
        <v>32.15</v>
      </c>
      <c r="K33" s="6">
        <v>1451</v>
      </c>
      <c r="L33" s="38">
        <v>63.81</v>
      </c>
      <c r="M33" s="6">
        <v>0</v>
      </c>
      <c r="N33" s="36">
        <v>2.636</v>
      </c>
      <c r="O33" s="40">
        <f>9.95*3.6</f>
        <v>35.82</v>
      </c>
      <c r="P33" s="6">
        <v>2033</v>
      </c>
      <c r="Q33" s="37">
        <v>201</v>
      </c>
      <c r="R33" s="38">
        <v>7.98</v>
      </c>
      <c r="S33" s="6">
        <v>693.8</v>
      </c>
      <c r="T33" s="6">
        <v>1435</v>
      </c>
      <c r="U33" s="38">
        <v>44.72</v>
      </c>
      <c r="V33" s="6">
        <v>1207</v>
      </c>
      <c r="W33" s="6">
        <v>-12.75</v>
      </c>
      <c r="X33" s="6">
        <v>2314</v>
      </c>
      <c r="Y33" s="40">
        <v>2.276</v>
      </c>
    </row>
    <row r="34" spans="1:25" ht="12.75">
      <c r="A34" s="6">
        <v>2016</v>
      </c>
      <c r="B34" s="55">
        <v>42613</v>
      </c>
      <c r="C34" s="38">
        <v>18.86</v>
      </c>
      <c r="D34" s="6">
        <v>1358</v>
      </c>
      <c r="E34" s="38">
        <v>15.09</v>
      </c>
      <c r="F34" s="6">
        <v>729</v>
      </c>
      <c r="G34" s="38">
        <v>17.01</v>
      </c>
      <c r="H34" s="38">
        <v>95.6</v>
      </c>
      <c r="I34" s="6">
        <v>2309</v>
      </c>
      <c r="J34" s="38">
        <v>75.1</v>
      </c>
      <c r="K34" s="6">
        <v>345</v>
      </c>
      <c r="L34" s="38">
        <v>89.9</v>
      </c>
      <c r="M34" s="6">
        <v>17.6</v>
      </c>
      <c r="N34" s="40">
        <v>1.611</v>
      </c>
      <c r="O34" s="40">
        <f>9.57*3.6</f>
        <v>34.452000000000005</v>
      </c>
      <c r="P34" s="6">
        <v>53</v>
      </c>
      <c r="Q34" s="37">
        <v>178.3</v>
      </c>
      <c r="R34" s="38">
        <v>1.905</v>
      </c>
      <c r="S34" s="37">
        <v>171.8</v>
      </c>
      <c r="T34" s="6">
        <v>1151</v>
      </c>
      <c r="U34" s="38">
        <v>5.102</v>
      </c>
      <c r="V34" s="6">
        <v>1256</v>
      </c>
      <c r="W34" s="38">
        <v>-124.7</v>
      </c>
      <c r="X34" s="6">
        <v>402</v>
      </c>
      <c r="Y34" s="36">
        <v>0.318</v>
      </c>
    </row>
    <row r="35" spans="3:25" ht="12.75">
      <c r="C35" s="41">
        <f>AVERAGE(C4:C34)</f>
        <v>29.214193548387097</v>
      </c>
      <c r="D35" s="34"/>
      <c r="E35" s="41">
        <f>AVERAGE(E4:E34)</f>
        <v>13.77774193548387</v>
      </c>
      <c r="F35" s="34"/>
      <c r="G35" s="41">
        <f>AVERAGE(G4:G34)</f>
        <v>21.195483870967745</v>
      </c>
      <c r="H35" s="41">
        <f>AVERAGE(H4:H34)</f>
        <v>82.1</v>
      </c>
      <c r="I35" s="34"/>
      <c r="J35" s="41">
        <f>AVERAGE(J4:J34)</f>
        <v>27.22806451612903</v>
      </c>
      <c r="K35" s="34"/>
      <c r="L35" s="41">
        <f>AVERAGE(L4:L34)</f>
        <v>54.72322580645161</v>
      </c>
      <c r="M35" s="42">
        <f>SUM(M4:M34)</f>
        <v>52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42">
        <f>SUM(Y4:Y34)</f>
        <v>77.039</v>
      </c>
    </row>
  </sheetData>
  <sheetProtection/>
  <mergeCells count="3">
    <mergeCell ref="A1:B1"/>
    <mergeCell ref="A2:A3"/>
    <mergeCell ref="B2:B3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68" r:id="rId1"/>
  <headerFooter alignWithMargins="0">
    <oddHeader>&amp;CDADOS METEOROLÓGICOS - ESTAÇÃO EXPERIMENTAL DE CITRICULTURA DE BEBEDOURO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ESTAÇÃO EXPERIMENTAL DE CITRICULTURA DE BEBEDOURO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DES PESQUISAS AGROINDUSTRIAIS DE BEBEDOUR</dc:creator>
  <cp:keywords/>
  <dc:description/>
  <cp:lastModifiedBy>Usuario</cp:lastModifiedBy>
  <cp:lastPrinted>2015-12-02T09:08:45Z</cp:lastPrinted>
  <dcterms:created xsi:type="dcterms:W3CDTF">2004-01-02T09:41:49Z</dcterms:created>
  <dcterms:modified xsi:type="dcterms:W3CDTF">2017-01-02T09:41:37Z</dcterms:modified>
  <cp:category/>
  <cp:version/>
  <cp:contentType/>
  <cp:contentStatus/>
</cp:coreProperties>
</file>