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970" tabRatio="604" firstSheet="1" activeTab="4"/>
  </bookViews>
  <sheets>
    <sheet name="Dia Juliano" sheetId="1" r:id="rId1"/>
    <sheet name="JAN" sheetId="2" r:id="rId2"/>
    <sheet name="FEV" sheetId="3" r:id="rId3"/>
    <sheet name="MAR" sheetId="4" r:id="rId4"/>
    <sheet name="ABR" sheetId="5" r:id="rId5"/>
    <sheet name="MAI" sheetId="6" r:id="rId6"/>
    <sheet name="JUN" sheetId="7" r:id="rId7"/>
    <sheet name="JUL" sheetId="8" r:id="rId8"/>
    <sheet name="AGO" sheetId="9" r:id="rId9"/>
    <sheet name="SET" sheetId="10" r:id="rId10"/>
    <sheet name="OUT" sheetId="11" r:id="rId11"/>
    <sheet name="NOV" sheetId="12" r:id="rId12"/>
    <sheet name="DEZ" sheetId="13" r:id="rId13"/>
    <sheet name="Médias" sheetId="14" r:id="rId14"/>
  </sheets>
  <definedNames>
    <definedName name="_xlnm.Print_Area" localSheetId="4">'ABR'!$A$1:$Y$33</definedName>
    <definedName name="_xlnm.Print_Area" localSheetId="8">'AGO'!$A$1:$Y$35</definedName>
    <definedName name="_xlnm.Print_Area" localSheetId="12">'DEZ'!$A$1:$Y$35</definedName>
    <definedName name="_xlnm.Print_Area" localSheetId="2">'FEV'!$A$1:$Y$34</definedName>
    <definedName name="_xlnm.Print_Area" localSheetId="1">'JAN'!$A$1:$Y$35</definedName>
    <definedName name="_xlnm.Print_Area" localSheetId="7">'JUL'!$A$1:$Y$35</definedName>
    <definedName name="_xlnm.Print_Area" localSheetId="6">'JUN'!$A$1:$Y$34</definedName>
    <definedName name="_xlnm.Print_Area" localSheetId="5">'MAI'!$A$1:$Y$35</definedName>
    <definedName name="_xlnm.Print_Area" localSheetId="3">'MAR'!$A$1:$Y$34</definedName>
    <definedName name="_xlnm.Print_Area" localSheetId="11">'NOV'!$A$1:$Y$34</definedName>
    <definedName name="_xlnm.Print_Area" localSheetId="10">'OUT'!$A$1:$Y$35</definedName>
    <definedName name="_xlnm.Print_Area" localSheetId="9">'SET'!$A$1:$Y$34</definedName>
  </definedNames>
  <calcPr fullCalcOnLoad="1"/>
</workbook>
</file>

<file path=xl/sharedStrings.xml><?xml version="1.0" encoding="utf-8"?>
<sst xmlns="http://schemas.openxmlformats.org/spreadsheetml/2006/main" count="476" uniqueCount="48">
  <si>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</si>
  <si>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</si>
  <si>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</si>
  <si>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</si>
  <si>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</si>
  <si>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</si>
  <si>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</si>
  <si>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</si>
  <si>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</si>
  <si>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</si>
  <si>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</si>
  <si>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</si>
  <si>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Ano</t>
  </si>
  <si>
    <t>Data</t>
  </si>
  <si>
    <t>Temperatura Máxima</t>
  </si>
  <si>
    <t>Hora da Máxima</t>
  </si>
  <si>
    <t>Temperatura Mínima</t>
  </si>
  <si>
    <t>Hora da Mínima</t>
  </si>
  <si>
    <t>Temperatura Média</t>
  </si>
  <si>
    <t>Umidade do Ar Máxima</t>
  </si>
  <si>
    <t>Umidade do Ar Mínima</t>
  </si>
  <si>
    <t>Umidade do ar Média</t>
  </si>
  <si>
    <t>Chuva</t>
  </si>
  <si>
    <t>Velocidade Média Vento</t>
  </si>
  <si>
    <t>Velocidade Máxima Vento</t>
  </si>
  <si>
    <t>Radiação Total</t>
  </si>
  <si>
    <t>Radiação Líquida Máxima</t>
  </si>
  <si>
    <t>Fluxo de Calor Máximo</t>
  </si>
  <si>
    <t>Fluxo de Calor Mínimo</t>
  </si>
  <si>
    <t>ETO</t>
  </si>
  <si>
    <t>(ºC)</t>
  </si>
  <si>
    <t>(%)</t>
  </si>
  <si>
    <t>(mm)</t>
  </si>
  <si>
    <t>(m/s)</t>
  </si>
  <si>
    <t>(kJ/m²)</t>
  </si>
  <si>
    <t>Direção do Vento</t>
  </si>
  <si>
    <t>Precipitação (mm)</t>
  </si>
  <si>
    <t>ETO (mm)</t>
  </si>
  <si>
    <t>Média/Soma</t>
  </si>
  <si>
    <t>Temperatura média ano:</t>
  </si>
  <si>
    <t>Meses</t>
  </si>
  <si>
    <t>Temp. Média</t>
  </si>
  <si>
    <t>(km/h)</t>
  </si>
  <si>
    <t>(MJ/m²)</t>
  </si>
  <si>
    <t>Radiação Total Média</t>
  </si>
  <si>
    <t>Temp. Média Min. (ºC)</t>
  </si>
  <si>
    <t>Temp. Média Máx. (ºC)</t>
  </si>
  <si>
    <t>Direção do Vento (°)</t>
  </si>
</sst>
</file>

<file path=xl/styles.xml><?xml version="1.0" encoding="utf-8"?>
<styleSheet xmlns="http://schemas.openxmlformats.org/spreadsheetml/2006/main">
  <numFmts count="4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R$&quot;#,##0_);\(&quot;R$&quot;#,##0\)"/>
    <numFmt numFmtId="179" formatCode="&quot;R$&quot;#,##0_);[Red]\(&quot;R$&quot;#,##0\)"/>
    <numFmt numFmtId="180" formatCode="&quot;R$&quot;#,##0.00_);\(&quot;R$&quot;#,##0.00\)"/>
    <numFmt numFmtId="181" formatCode="&quot;R$&quot;#,##0.00_);[Red]\(&quot;R$&quot;#,##0.00\)"/>
    <numFmt numFmtId="182" formatCode="_(&quot;R$&quot;* #,##0_);_(&quot;R$&quot;* \(#,##0\);_(&quot;R$&quot;* &quot;-&quot;_);_(@_)"/>
    <numFmt numFmtId="183" formatCode="_(&quot;R$&quot;* #,##0.00_);_(&quot;R$&quot;* \(#,##0.00\);_(&quot;R$&quot;* &quot;-&quot;??_);_(@_)"/>
    <numFmt numFmtId="184" formatCode="0.0"/>
    <numFmt numFmtId="185" formatCode="#,##0.0"/>
    <numFmt numFmtId="186" formatCode="#,##0.000"/>
    <numFmt numFmtId="187" formatCode="#,##0.0000"/>
    <numFmt numFmtId="188" formatCode="0.000"/>
    <numFmt numFmtId="189" formatCode="d/m"/>
    <numFmt numFmtId="190" formatCode="dd/mm/yy"/>
    <numFmt numFmtId="191" formatCode="dd\-mmm\-yy"/>
    <numFmt numFmtId="192" formatCode="d\ \ mmmm\,\ yyyy"/>
    <numFmt numFmtId="193" formatCode="d/m/yy"/>
    <numFmt numFmtId="194" formatCode="0.0000"/>
    <numFmt numFmtId="195" formatCode="#.##0.000"/>
    <numFmt numFmtId="196" formatCode="_(* #,##0.000_);_(* \(#,##0.000\);_(* &quot;-&quot;??_);_(@_)"/>
    <numFmt numFmtId="197" formatCode="mmm/yyyy"/>
    <numFmt numFmtId="198" formatCode="0.00000"/>
    <numFmt numFmtId="199" formatCode="[$-416]dddd\,\ d&quot; de &quot;mmmm&quot; de &quot;yyyy"/>
    <numFmt numFmtId="200" formatCode="0.000000"/>
    <numFmt numFmtId="201" formatCode="&quot;Sim&quot;;&quot;Sim&quot;;&quot;Não&quot;"/>
    <numFmt numFmtId="202" formatCode="&quot;Verdadeiro&quot;;&quot;Verdadeiro&quot;;&quot;Falso&quot;"/>
    <numFmt numFmtId="203" formatCode="&quot;Ativado&quot;;&quot;Ativado&quot;;&quot;Desativado&quot;"/>
    <numFmt numFmtId="204" formatCode="[$€-2]\ #,##0.00_);[Red]\([$€-2]\ #,##0.00\)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i/>
      <u val="single"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4" fillId="30" borderId="0" applyNumberFormat="0" applyBorder="0" applyAlignment="0" applyProtection="0"/>
    <xf numFmtId="0" fontId="27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5" fillId="32" borderId="0" applyNumberFormat="0" applyBorder="0" applyAlignment="0" applyProtection="0"/>
    <xf numFmtId="0" fontId="36" fillId="21" borderId="5" applyNumberFormat="0" applyAlignment="0" applyProtection="0"/>
    <xf numFmtId="175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192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5" fillId="33" borderId="11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7" fillId="0" borderId="0" xfId="0" applyFont="1" applyAlignment="1">
      <alignment/>
    </xf>
    <xf numFmtId="0" fontId="8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193" fontId="4" fillId="0" borderId="11" xfId="0" applyNumberFormat="1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0" xfId="0" applyNumberFormat="1" applyAlignment="1">
      <alignment horizontal="center" wrapText="1"/>
    </xf>
    <xf numFmtId="0" fontId="0" fillId="0" borderId="11" xfId="0" applyNumberFormat="1" applyBorder="1" applyAlignment="1">
      <alignment horizontal="center" wrapText="1"/>
    </xf>
    <xf numFmtId="0" fontId="6" fillId="0" borderId="11" xfId="0" applyFont="1" applyBorder="1" applyAlignment="1">
      <alignment/>
    </xf>
    <xf numFmtId="0" fontId="0" fillId="0" borderId="11" xfId="0" applyNumberFormat="1" applyBorder="1" applyAlignment="1">
      <alignment horizontal="center" vertical="center" wrapText="1"/>
    </xf>
    <xf numFmtId="0" fontId="6" fillId="0" borderId="13" xfId="0" applyFont="1" applyBorder="1" applyAlignment="1">
      <alignment/>
    </xf>
    <xf numFmtId="2" fontId="6" fillId="0" borderId="13" xfId="0" applyNumberFormat="1" applyFont="1" applyBorder="1" applyAlignment="1">
      <alignment/>
    </xf>
    <xf numFmtId="0" fontId="6" fillId="0" borderId="0" xfId="0" applyFont="1" applyBorder="1" applyAlignment="1">
      <alignment/>
    </xf>
    <xf numFmtId="2" fontId="6" fillId="0" borderId="0" xfId="0" applyNumberFormat="1" applyFont="1" applyBorder="1" applyAlignment="1">
      <alignment/>
    </xf>
    <xf numFmtId="0" fontId="9" fillId="0" borderId="0" xfId="0" applyFont="1" applyFill="1" applyBorder="1" applyAlignment="1">
      <alignment horizontal="center" wrapText="1"/>
    </xf>
    <xf numFmtId="2" fontId="3" fillId="0" borderId="0" xfId="0" applyNumberFormat="1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188" fontId="0" fillId="0" borderId="0" xfId="0" applyNumberFormat="1" applyAlignment="1">
      <alignment/>
    </xf>
    <xf numFmtId="185" fontId="0" fillId="0" borderId="0" xfId="0" applyNumberFormat="1" applyAlignment="1">
      <alignment/>
    </xf>
    <xf numFmtId="0" fontId="3" fillId="0" borderId="0" xfId="0" applyNumberFormat="1" applyFont="1" applyFill="1" applyBorder="1" applyAlignment="1">
      <alignment horizontal="center" wrapText="1"/>
    </xf>
    <xf numFmtId="4" fontId="0" fillId="0" borderId="0" xfId="0" applyNumberFormat="1" applyAlignment="1">
      <alignment/>
    </xf>
    <xf numFmtId="4" fontId="0" fillId="0" borderId="0" xfId="0" applyNumberFormat="1" applyAlignment="1">
      <alignment horizontal="center"/>
    </xf>
    <xf numFmtId="188" fontId="0" fillId="0" borderId="14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0" xfId="0" applyAlignment="1">
      <alignment horizontal="center"/>
    </xf>
    <xf numFmtId="4" fontId="0" fillId="0" borderId="11" xfId="0" applyNumberFormat="1" applyBorder="1" applyAlignment="1">
      <alignment horizontal="center"/>
    </xf>
    <xf numFmtId="186" fontId="0" fillId="0" borderId="11" xfId="0" applyNumberFormat="1" applyBorder="1" applyAlignment="1">
      <alignment horizontal="center"/>
    </xf>
    <xf numFmtId="184" fontId="0" fillId="0" borderId="11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188" fontId="0" fillId="0" borderId="11" xfId="0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184" fontId="6" fillId="0" borderId="0" xfId="0" applyNumberFormat="1" applyFont="1" applyAlignment="1">
      <alignment horizontal="center"/>
    </xf>
    <xf numFmtId="4" fontId="0" fillId="0" borderId="11" xfId="0" applyNumberFormat="1" applyFill="1" applyBorder="1" applyAlignment="1">
      <alignment horizontal="center"/>
    </xf>
    <xf numFmtId="185" fontId="0" fillId="0" borderId="11" xfId="0" applyNumberFormat="1" applyBorder="1" applyAlignment="1">
      <alignment horizontal="center"/>
    </xf>
    <xf numFmtId="184" fontId="0" fillId="0" borderId="11" xfId="0" applyNumberFormat="1" applyFont="1" applyBorder="1" applyAlignment="1">
      <alignment horizontal="center"/>
    </xf>
    <xf numFmtId="188" fontId="0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186" fontId="0" fillId="0" borderId="11" xfId="0" applyNumberFormat="1" applyFont="1" applyBorder="1" applyAlignment="1">
      <alignment horizontal="center"/>
    </xf>
    <xf numFmtId="2" fontId="0" fillId="34" borderId="11" xfId="0" applyNumberFormat="1" applyFill="1" applyBorder="1" applyAlignment="1">
      <alignment horizontal="center"/>
    </xf>
    <xf numFmtId="4" fontId="6" fillId="0" borderId="11" xfId="0" applyNumberFormat="1" applyFont="1" applyBorder="1" applyAlignment="1">
      <alignment horizontal="center"/>
    </xf>
    <xf numFmtId="185" fontId="6" fillId="0" borderId="11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 horizontal="center"/>
    </xf>
    <xf numFmtId="0" fontId="0" fillId="0" borderId="11" xfId="0" applyBorder="1" applyAlignment="1" quotePrefix="1">
      <alignment horizontal="center"/>
    </xf>
    <xf numFmtId="193" fontId="0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93" fontId="0" fillId="35" borderId="11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8" fillId="34" borderId="11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/>
    </xf>
    <xf numFmtId="4" fontId="0" fillId="0" borderId="11" xfId="0" applyNumberFormat="1" applyBorder="1" applyAlignment="1" quotePrefix="1">
      <alignment horizontal="center"/>
    </xf>
    <xf numFmtId="4" fontId="0" fillId="0" borderId="11" xfId="0" applyNumberFormat="1" applyFont="1" applyBorder="1" applyAlignment="1">
      <alignment horizontal="center"/>
    </xf>
    <xf numFmtId="184" fontId="0" fillId="0" borderId="0" xfId="0" applyNumberFormat="1" applyAlignment="1">
      <alignment horizontal="center"/>
    </xf>
    <xf numFmtId="2" fontId="6" fillId="0" borderId="0" xfId="0" applyNumberFormat="1" applyFont="1" applyAlignment="1">
      <alignment horizontal="center"/>
    </xf>
    <xf numFmtId="0" fontId="0" fillId="0" borderId="0" xfId="0" applyBorder="1" applyAlignment="1">
      <alignment horizontal="center"/>
    </xf>
    <xf numFmtId="193" fontId="0" fillId="0" borderId="0" xfId="0" applyNumberFormat="1" applyFont="1" applyBorder="1" applyAlignment="1">
      <alignment horizontal="center"/>
    </xf>
    <xf numFmtId="0" fontId="6" fillId="33" borderId="16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14" fontId="7" fillId="0" borderId="10" xfId="0" applyNumberFormat="1" applyFont="1" applyBorder="1" applyAlignment="1">
      <alignment horizontal="center"/>
    </xf>
    <xf numFmtId="0" fontId="4" fillId="0" borderId="16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rmal 2" xfId="49"/>
    <cellStyle name="Nota" xfId="50"/>
    <cellStyle name="Percent" xfId="51"/>
    <cellStyle name="Ruim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81"/>
  <sheetViews>
    <sheetView zoomScalePageLayoutView="0" workbookViewId="0" topLeftCell="A89">
      <selection activeCell="A107" sqref="A107"/>
    </sheetView>
  </sheetViews>
  <sheetFormatPr defaultColWidth="9.140625" defaultRowHeight="12.75"/>
  <cols>
    <col min="1" max="32" width="4.421875" style="0" customWidth="1"/>
  </cols>
  <sheetData>
    <row r="1" spans="1:6" ht="12.75">
      <c r="A1" s="1"/>
      <c r="B1" s="1"/>
      <c r="C1" s="1"/>
      <c r="D1" s="1"/>
      <c r="E1" s="2"/>
      <c r="F1" s="2"/>
    </row>
    <row r="2" spans="1:32" ht="12.75">
      <c r="A2" s="3"/>
      <c r="B2" s="4">
        <v>1</v>
      </c>
      <c r="C2" s="4">
        <v>2</v>
      </c>
      <c r="D2" s="4">
        <v>3</v>
      </c>
      <c r="E2" s="4">
        <v>4</v>
      </c>
      <c r="F2" s="4">
        <v>5</v>
      </c>
      <c r="G2" s="4">
        <v>6</v>
      </c>
      <c r="H2" s="4">
        <v>7</v>
      </c>
      <c r="I2" s="4">
        <v>8</v>
      </c>
      <c r="J2" s="4">
        <v>9</v>
      </c>
      <c r="K2" s="4">
        <v>10</v>
      </c>
      <c r="L2" s="4">
        <v>11</v>
      </c>
      <c r="M2" s="4">
        <v>12</v>
      </c>
      <c r="N2" s="4">
        <v>13</v>
      </c>
      <c r="O2" s="4">
        <v>14</v>
      </c>
      <c r="P2" s="4">
        <v>15</v>
      </c>
      <c r="Q2" s="4">
        <v>16</v>
      </c>
      <c r="R2" s="4">
        <v>17</v>
      </c>
      <c r="S2" s="4">
        <v>18</v>
      </c>
      <c r="T2" s="4">
        <v>19</v>
      </c>
      <c r="U2" s="4">
        <v>20</v>
      </c>
      <c r="V2" s="4">
        <v>21</v>
      </c>
      <c r="W2" s="4">
        <v>22</v>
      </c>
      <c r="X2" s="4">
        <v>23</v>
      </c>
      <c r="Y2" s="4">
        <v>24</v>
      </c>
      <c r="Z2" s="4">
        <v>25</v>
      </c>
      <c r="AA2" s="4">
        <v>26</v>
      </c>
      <c r="AB2" s="4">
        <v>27</v>
      </c>
      <c r="AC2" s="4">
        <v>28</v>
      </c>
      <c r="AD2" s="4">
        <v>29</v>
      </c>
      <c r="AE2" s="4">
        <v>30</v>
      </c>
      <c r="AF2" s="4">
        <v>31</v>
      </c>
    </row>
    <row r="3" spans="1:32" ht="12.75">
      <c r="A3" s="4" t="s">
        <v>0</v>
      </c>
      <c r="B3" s="5">
        <v>1</v>
      </c>
      <c r="C3" s="5">
        <v>2</v>
      </c>
      <c r="D3" s="5">
        <v>3</v>
      </c>
      <c r="E3" s="5">
        <v>4</v>
      </c>
      <c r="F3" s="5">
        <v>5</v>
      </c>
      <c r="G3" s="5">
        <v>6</v>
      </c>
      <c r="H3" s="5">
        <v>7</v>
      </c>
      <c r="I3" s="5">
        <v>8</v>
      </c>
      <c r="J3" s="5">
        <v>9</v>
      </c>
      <c r="K3" s="5">
        <v>10</v>
      </c>
      <c r="L3" s="5">
        <v>11</v>
      </c>
      <c r="M3" s="5">
        <v>12</v>
      </c>
      <c r="N3" s="5">
        <v>13</v>
      </c>
      <c r="O3" s="5">
        <v>14</v>
      </c>
      <c r="P3" s="5">
        <v>15</v>
      </c>
      <c r="Q3" s="5">
        <v>16</v>
      </c>
      <c r="R3" s="5">
        <v>17</v>
      </c>
      <c r="S3" s="5">
        <v>18</v>
      </c>
      <c r="T3" s="5">
        <v>19</v>
      </c>
      <c r="U3" s="5">
        <v>20</v>
      </c>
      <c r="V3" s="5">
        <v>21</v>
      </c>
      <c r="W3" s="5">
        <v>22</v>
      </c>
      <c r="X3" s="5">
        <v>23</v>
      </c>
      <c r="Y3" s="5">
        <v>24</v>
      </c>
      <c r="Z3" s="5">
        <v>25</v>
      </c>
      <c r="AA3" s="5">
        <v>26</v>
      </c>
      <c r="AB3" s="5">
        <v>27</v>
      </c>
      <c r="AC3" s="5">
        <v>28</v>
      </c>
      <c r="AD3" s="5">
        <v>29</v>
      </c>
      <c r="AE3" s="5">
        <v>30</v>
      </c>
      <c r="AF3" s="5">
        <v>31</v>
      </c>
    </row>
    <row r="4" spans="1:32" ht="12.75">
      <c r="A4" s="4" t="s">
        <v>1</v>
      </c>
      <c r="B4" s="5">
        <v>32</v>
      </c>
      <c r="C4" s="5">
        <v>33</v>
      </c>
      <c r="D4" s="5">
        <v>34</v>
      </c>
      <c r="E4" s="5">
        <v>35</v>
      </c>
      <c r="F4" s="5">
        <v>36</v>
      </c>
      <c r="G4" s="5">
        <v>37</v>
      </c>
      <c r="H4" s="5">
        <v>38</v>
      </c>
      <c r="I4" s="5">
        <v>39</v>
      </c>
      <c r="J4" s="5">
        <v>40</v>
      </c>
      <c r="K4" s="5">
        <v>41</v>
      </c>
      <c r="L4" s="5">
        <v>42</v>
      </c>
      <c r="M4" s="5">
        <v>43</v>
      </c>
      <c r="N4" s="5">
        <v>44</v>
      </c>
      <c r="O4" s="5">
        <v>45</v>
      </c>
      <c r="P4" s="5">
        <v>46</v>
      </c>
      <c r="Q4" s="5">
        <v>47</v>
      </c>
      <c r="R4" s="5">
        <v>48</v>
      </c>
      <c r="S4" s="5">
        <v>49</v>
      </c>
      <c r="T4" s="5">
        <v>50</v>
      </c>
      <c r="U4" s="5">
        <v>51</v>
      </c>
      <c r="V4" s="5">
        <v>52</v>
      </c>
      <c r="W4" s="5">
        <v>53</v>
      </c>
      <c r="X4" s="5">
        <v>54</v>
      </c>
      <c r="Y4" s="5">
        <v>55</v>
      </c>
      <c r="Z4" s="5">
        <v>56</v>
      </c>
      <c r="AA4" s="5">
        <v>57</v>
      </c>
      <c r="AB4" s="5">
        <v>58</v>
      </c>
      <c r="AC4" s="5">
        <v>59</v>
      </c>
      <c r="AD4" s="5">
        <v>60</v>
      </c>
      <c r="AE4" s="5"/>
      <c r="AF4" s="5"/>
    </row>
    <row r="5" spans="1:32" ht="12.75">
      <c r="A5" s="4" t="s">
        <v>2</v>
      </c>
      <c r="B5" s="5">
        <v>60</v>
      </c>
      <c r="C5" s="5">
        <v>61</v>
      </c>
      <c r="D5" s="5">
        <v>62</v>
      </c>
      <c r="E5" s="5">
        <v>63</v>
      </c>
      <c r="F5" s="5">
        <v>64</v>
      </c>
      <c r="G5" s="5">
        <v>65</v>
      </c>
      <c r="H5" s="5">
        <v>66</v>
      </c>
      <c r="I5" s="5">
        <v>67</v>
      </c>
      <c r="J5" s="5">
        <v>68</v>
      </c>
      <c r="K5" s="5">
        <v>69</v>
      </c>
      <c r="L5" s="5">
        <v>70</v>
      </c>
      <c r="M5" s="5">
        <v>71</v>
      </c>
      <c r="N5" s="5">
        <v>72</v>
      </c>
      <c r="O5" s="5">
        <v>73</v>
      </c>
      <c r="P5" s="5">
        <v>74</v>
      </c>
      <c r="Q5" s="5">
        <v>75</v>
      </c>
      <c r="R5" s="5">
        <v>76</v>
      </c>
      <c r="S5" s="5">
        <v>77</v>
      </c>
      <c r="T5" s="5">
        <v>78</v>
      </c>
      <c r="U5" s="5">
        <v>79</v>
      </c>
      <c r="V5" s="5">
        <v>80</v>
      </c>
      <c r="W5" s="5">
        <v>81</v>
      </c>
      <c r="X5" s="5">
        <v>82</v>
      </c>
      <c r="Y5" s="5">
        <v>83</v>
      </c>
      <c r="Z5" s="5">
        <v>84</v>
      </c>
      <c r="AA5" s="5">
        <v>85</v>
      </c>
      <c r="AB5" s="5">
        <v>86</v>
      </c>
      <c r="AC5" s="5">
        <v>87</v>
      </c>
      <c r="AD5" s="5">
        <v>88</v>
      </c>
      <c r="AE5" s="5">
        <v>89</v>
      </c>
      <c r="AF5" s="5">
        <v>90</v>
      </c>
    </row>
    <row r="6" spans="1:32" ht="12.75">
      <c r="A6" s="4" t="s">
        <v>3</v>
      </c>
      <c r="B6" s="5">
        <v>91</v>
      </c>
      <c r="C6" s="5">
        <v>92</v>
      </c>
      <c r="D6" s="5">
        <v>93</v>
      </c>
      <c r="E6" s="5">
        <v>94</v>
      </c>
      <c r="F6" s="5">
        <v>95</v>
      </c>
      <c r="G6" s="5">
        <v>96</v>
      </c>
      <c r="H6" s="5">
        <v>97</v>
      </c>
      <c r="I6" s="5">
        <v>98</v>
      </c>
      <c r="J6" s="5">
        <v>99</v>
      </c>
      <c r="K6" s="5">
        <v>100</v>
      </c>
      <c r="L6" s="5">
        <v>101</v>
      </c>
      <c r="M6" s="5">
        <v>102</v>
      </c>
      <c r="N6" s="5">
        <v>103</v>
      </c>
      <c r="O6" s="5">
        <v>104</v>
      </c>
      <c r="P6" s="5">
        <v>105</v>
      </c>
      <c r="Q6" s="5">
        <v>106</v>
      </c>
      <c r="R6" s="5">
        <v>107</v>
      </c>
      <c r="S6" s="5">
        <v>108</v>
      </c>
      <c r="T6" s="5">
        <v>109</v>
      </c>
      <c r="U6" s="5">
        <v>110</v>
      </c>
      <c r="V6" s="5">
        <v>111</v>
      </c>
      <c r="W6" s="5">
        <v>112</v>
      </c>
      <c r="X6" s="5">
        <v>113</v>
      </c>
      <c r="Y6" s="5">
        <v>114</v>
      </c>
      <c r="Z6" s="5">
        <v>115</v>
      </c>
      <c r="AA6" s="5">
        <v>116</v>
      </c>
      <c r="AB6" s="5">
        <v>117</v>
      </c>
      <c r="AC6" s="5">
        <v>118</v>
      </c>
      <c r="AD6" s="5">
        <v>119</v>
      </c>
      <c r="AE6" s="5">
        <v>120</v>
      </c>
      <c r="AF6" s="5"/>
    </row>
    <row r="7" spans="1:32" ht="12.75">
      <c r="A7" s="4" t="s">
        <v>4</v>
      </c>
      <c r="B7" s="5">
        <v>121</v>
      </c>
      <c r="C7" s="5">
        <v>122</v>
      </c>
      <c r="D7" s="5">
        <v>123</v>
      </c>
      <c r="E7" s="5">
        <v>124</v>
      </c>
      <c r="F7" s="5">
        <v>125</v>
      </c>
      <c r="G7" s="5">
        <v>126</v>
      </c>
      <c r="H7" s="5">
        <v>127</v>
      </c>
      <c r="I7" s="5">
        <v>128</v>
      </c>
      <c r="J7" s="5">
        <v>129</v>
      </c>
      <c r="K7" s="5">
        <v>130</v>
      </c>
      <c r="L7" s="5">
        <v>131</v>
      </c>
      <c r="M7" s="5">
        <v>132</v>
      </c>
      <c r="N7" s="5">
        <v>133</v>
      </c>
      <c r="O7" s="5">
        <v>134</v>
      </c>
      <c r="P7" s="5">
        <v>135</v>
      </c>
      <c r="Q7" s="5">
        <v>136</v>
      </c>
      <c r="R7" s="5">
        <v>137</v>
      </c>
      <c r="S7" s="5">
        <v>138</v>
      </c>
      <c r="T7" s="5">
        <v>139</v>
      </c>
      <c r="U7" s="5">
        <v>140</v>
      </c>
      <c r="V7" s="5">
        <v>141</v>
      </c>
      <c r="W7" s="5">
        <v>142</v>
      </c>
      <c r="X7" s="5">
        <v>143</v>
      </c>
      <c r="Y7" s="5">
        <v>144</v>
      </c>
      <c r="Z7" s="5">
        <v>145</v>
      </c>
      <c r="AA7" s="5">
        <v>146</v>
      </c>
      <c r="AB7" s="5">
        <v>147</v>
      </c>
      <c r="AC7" s="5">
        <v>148</v>
      </c>
      <c r="AD7" s="5">
        <v>149</v>
      </c>
      <c r="AE7" s="5">
        <v>150</v>
      </c>
      <c r="AF7" s="5">
        <v>151</v>
      </c>
    </row>
    <row r="8" spans="1:32" ht="12.75">
      <c r="A8" s="4" t="s">
        <v>5</v>
      </c>
      <c r="B8" s="5">
        <v>152</v>
      </c>
      <c r="C8" s="5">
        <v>153</v>
      </c>
      <c r="D8" s="5">
        <v>154</v>
      </c>
      <c r="E8" s="5">
        <v>155</v>
      </c>
      <c r="F8" s="5">
        <v>156</v>
      </c>
      <c r="G8" s="5">
        <v>157</v>
      </c>
      <c r="H8" s="5">
        <v>158</v>
      </c>
      <c r="I8" s="5">
        <v>159</v>
      </c>
      <c r="J8" s="5">
        <v>160</v>
      </c>
      <c r="K8" s="5">
        <v>161</v>
      </c>
      <c r="L8" s="5">
        <v>162</v>
      </c>
      <c r="M8" s="5">
        <v>163</v>
      </c>
      <c r="N8" s="5">
        <v>164</v>
      </c>
      <c r="O8" s="5">
        <v>165</v>
      </c>
      <c r="P8" s="5">
        <v>166</v>
      </c>
      <c r="Q8" s="5">
        <v>167</v>
      </c>
      <c r="R8" s="5">
        <v>168</v>
      </c>
      <c r="S8" s="5">
        <v>169</v>
      </c>
      <c r="T8" s="5">
        <v>170</v>
      </c>
      <c r="U8" s="5">
        <v>171</v>
      </c>
      <c r="V8" s="5">
        <v>172</v>
      </c>
      <c r="W8" s="5">
        <v>173</v>
      </c>
      <c r="X8" s="5">
        <v>174</v>
      </c>
      <c r="Y8" s="5">
        <v>175</v>
      </c>
      <c r="Z8" s="5">
        <v>176</v>
      </c>
      <c r="AA8" s="5">
        <v>177</v>
      </c>
      <c r="AB8" s="5">
        <v>178</v>
      </c>
      <c r="AC8" s="5">
        <v>179</v>
      </c>
      <c r="AD8" s="5">
        <v>180</v>
      </c>
      <c r="AE8" s="5">
        <v>181</v>
      </c>
      <c r="AF8" s="5"/>
    </row>
    <row r="9" spans="1:32" ht="12.75">
      <c r="A9" s="4" t="s">
        <v>6</v>
      </c>
      <c r="B9" s="5">
        <v>182</v>
      </c>
      <c r="C9" s="5">
        <v>183</v>
      </c>
      <c r="D9" s="5">
        <v>184</v>
      </c>
      <c r="E9" s="5">
        <v>185</v>
      </c>
      <c r="F9" s="5">
        <v>186</v>
      </c>
      <c r="G9" s="5">
        <v>187</v>
      </c>
      <c r="H9" s="5">
        <v>188</v>
      </c>
      <c r="I9" s="5">
        <v>189</v>
      </c>
      <c r="J9" s="5">
        <v>190</v>
      </c>
      <c r="K9" s="5">
        <v>191</v>
      </c>
      <c r="L9" s="5">
        <v>192</v>
      </c>
      <c r="M9" s="5">
        <v>193</v>
      </c>
      <c r="N9" s="5">
        <v>194</v>
      </c>
      <c r="O9" s="5">
        <v>195</v>
      </c>
      <c r="P9" s="5">
        <v>196</v>
      </c>
      <c r="Q9" s="5">
        <v>197</v>
      </c>
      <c r="R9" s="5">
        <v>198</v>
      </c>
      <c r="S9" s="5">
        <v>199</v>
      </c>
      <c r="T9" s="5">
        <v>200</v>
      </c>
      <c r="U9" s="5">
        <v>201</v>
      </c>
      <c r="V9" s="5">
        <v>202</v>
      </c>
      <c r="W9" s="5">
        <v>203</v>
      </c>
      <c r="X9" s="5">
        <v>204</v>
      </c>
      <c r="Y9" s="5">
        <v>205</v>
      </c>
      <c r="Z9" s="5">
        <v>206</v>
      </c>
      <c r="AA9" s="5">
        <v>207</v>
      </c>
      <c r="AB9" s="5">
        <v>208</v>
      </c>
      <c r="AC9" s="5">
        <v>209</v>
      </c>
      <c r="AD9" s="5">
        <v>210</v>
      </c>
      <c r="AE9" s="5">
        <v>211</v>
      </c>
      <c r="AF9" s="5">
        <v>212</v>
      </c>
    </row>
    <row r="10" spans="1:32" ht="12.75">
      <c r="A10" s="4" t="s">
        <v>7</v>
      </c>
      <c r="B10" s="5">
        <v>213</v>
      </c>
      <c r="C10" s="5">
        <v>214</v>
      </c>
      <c r="D10" s="5">
        <v>215</v>
      </c>
      <c r="E10" s="5">
        <v>216</v>
      </c>
      <c r="F10" s="5">
        <v>217</v>
      </c>
      <c r="G10" s="5">
        <v>218</v>
      </c>
      <c r="H10" s="5">
        <v>219</v>
      </c>
      <c r="I10" s="5">
        <v>220</v>
      </c>
      <c r="J10" s="5">
        <v>221</v>
      </c>
      <c r="K10" s="5">
        <v>222</v>
      </c>
      <c r="L10" s="5">
        <v>223</v>
      </c>
      <c r="M10" s="5">
        <v>224</v>
      </c>
      <c r="N10" s="5">
        <v>225</v>
      </c>
      <c r="O10" s="5">
        <v>226</v>
      </c>
      <c r="P10" s="5">
        <v>227</v>
      </c>
      <c r="Q10" s="5">
        <v>228</v>
      </c>
      <c r="R10" s="5">
        <v>229</v>
      </c>
      <c r="S10" s="5">
        <v>230</v>
      </c>
      <c r="T10" s="5">
        <v>231</v>
      </c>
      <c r="U10" s="5">
        <v>232</v>
      </c>
      <c r="V10" s="5">
        <v>233</v>
      </c>
      <c r="W10" s="5">
        <v>234</v>
      </c>
      <c r="X10" s="5">
        <v>235</v>
      </c>
      <c r="Y10" s="5">
        <v>236</v>
      </c>
      <c r="Z10" s="5">
        <v>237</v>
      </c>
      <c r="AA10" s="5">
        <v>238</v>
      </c>
      <c r="AB10" s="5">
        <v>239</v>
      </c>
      <c r="AC10" s="5">
        <v>240</v>
      </c>
      <c r="AD10" s="5">
        <v>241</v>
      </c>
      <c r="AE10" s="5">
        <v>242</v>
      </c>
      <c r="AF10" s="5">
        <v>243</v>
      </c>
    </row>
    <row r="11" spans="1:32" ht="12.75">
      <c r="A11" s="4" t="s">
        <v>8</v>
      </c>
      <c r="B11" s="5">
        <v>244</v>
      </c>
      <c r="C11" s="5">
        <v>245</v>
      </c>
      <c r="D11" s="5">
        <v>246</v>
      </c>
      <c r="E11" s="5">
        <v>247</v>
      </c>
      <c r="F11" s="5">
        <v>248</v>
      </c>
      <c r="G11" s="5">
        <v>249</v>
      </c>
      <c r="H11" s="5">
        <v>250</v>
      </c>
      <c r="I11" s="5">
        <v>251</v>
      </c>
      <c r="J11" s="5">
        <v>252</v>
      </c>
      <c r="K11" s="5">
        <v>253</v>
      </c>
      <c r="L11" s="5">
        <v>254</v>
      </c>
      <c r="M11" s="5">
        <v>255</v>
      </c>
      <c r="N11" s="5">
        <v>256</v>
      </c>
      <c r="O11" s="5">
        <v>257</v>
      </c>
      <c r="P11" s="5">
        <v>258</v>
      </c>
      <c r="Q11" s="5">
        <v>259</v>
      </c>
      <c r="R11" s="5">
        <v>260</v>
      </c>
      <c r="S11" s="5">
        <v>261</v>
      </c>
      <c r="T11" s="5">
        <v>262</v>
      </c>
      <c r="U11" s="5">
        <v>263</v>
      </c>
      <c r="V11" s="5">
        <v>264</v>
      </c>
      <c r="W11" s="5">
        <v>265</v>
      </c>
      <c r="X11" s="5">
        <v>266</v>
      </c>
      <c r="Y11" s="5">
        <v>267</v>
      </c>
      <c r="Z11" s="5">
        <v>268</v>
      </c>
      <c r="AA11" s="5">
        <v>269</v>
      </c>
      <c r="AB11" s="5">
        <v>270</v>
      </c>
      <c r="AC11" s="5">
        <v>271</v>
      </c>
      <c r="AD11" s="5">
        <v>272</v>
      </c>
      <c r="AE11" s="5">
        <v>273</v>
      </c>
      <c r="AF11" s="5"/>
    </row>
    <row r="12" spans="1:32" ht="12.75">
      <c r="A12" s="4" t="s">
        <v>9</v>
      </c>
      <c r="B12" s="5">
        <v>274</v>
      </c>
      <c r="C12" s="5">
        <v>275</v>
      </c>
      <c r="D12" s="5">
        <v>276</v>
      </c>
      <c r="E12" s="5">
        <v>277</v>
      </c>
      <c r="F12" s="5">
        <v>278</v>
      </c>
      <c r="G12" s="5">
        <v>279</v>
      </c>
      <c r="H12" s="5">
        <v>280</v>
      </c>
      <c r="I12" s="5">
        <v>281</v>
      </c>
      <c r="J12" s="5">
        <v>282</v>
      </c>
      <c r="K12" s="5">
        <v>283</v>
      </c>
      <c r="L12" s="5">
        <v>284</v>
      </c>
      <c r="M12" s="5">
        <v>285</v>
      </c>
      <c r="N12" s="5">
        <v>286</v>
      </c>
      <c r="O12" s="5">
        <v>287</v>
      </c>
      <c r="P12" s="5">
        <v>288</v>
      </c>
      <c r="Q12" s="5">
        <v>289</v>
      </c>
      <c r="R12" s="5">
        <v>290</v>
      </c>
      <c r="S12" s="5">
        <v>291</v>
      </c>
      <c r="T12" s="5">
        <v>292</v>
      </c>
      <c r="U12" s="5">
        <v>293</v>
      </c>
      <c r="V12" s="5">
        <v>294</v>
      </c>
      <c r="W12" s="5">
        <v>295</v>
      </c>
      <c r="X12" s="5">
        <v>296</v>
      </c>
      <c r="Y12" s="5">
        <v>297</v>
      </c>
      <c r="Z12" s="5">
        <v>298</v>
      </c>
      <c r="AA12" s="5">
        <v>299</v>
      </c>
      <c r="AB12" s="5">
        <v>300</v>
      </c>
      <c r="AC12" s="5">
        <v>301</v>
      </c>
      <c r="AD12" s="5">
        <v>302</v>
      </c>
      <c r="AE12" s="5">
        <v>303</v>
      </c>
      <c r="AF12" s="5">
        <v>304</v>
      </c>
    </row>
    <row r="13" spans="1:32" ht="12.75">
      <c r="A13" s="4" t="s">
        <v>10</v>
      </c>
      <c r="B13" s="5">
        <v>305</v>
      </c>
      <c r="C13" s="5">
        <v>306</v>
      </c>
      <c r="D13" s="5">
        <v>307</v>
      </c>
      <c r="E13" s="5">
        <v>308</v>
      </c>
      <c r="F13" s="5">
        <v>309</v>
      </c>
      <c r="G13" s="5">
        <v>310</v>
      </c>
      <c r="H13" s="5">
        <v>311</v>
      </c>
      <c r="I13" s="5">
        <v>312</v>
      </c>
      <c r="J13" s="5">
        <v>313</v>
      </c>
      <c r="K13" s="5">
        <v>314</v>
      </c>
      <c r="L13" s="5">
        <v>315</v>
      </c>
      <c r="M13" s="5">
        <v>316</v>
      </c>
      <c r="N13" s="5">
        <v>317</v>
      </c>
      <c r="O13" s="5">
        <v>318</v>
      </c>
      <c r="P13" s="5">
        <v>319</v>
      </c>
      <c r="Q13" s="5">
        <v>320</v>
      </c>
      <c r="R13" s="5">
        <v>321</v>
      </c>
      <c r="S13" s="5">
        <v>322</v>
      </c>
      <c r="T13" s="5">
        <v>323</v>
      </c>
      <c r="U13" s="5">
        <v>324</v>
      </c>
      <c r="V13" s="5">
        <v>325</v>
      </c>
      <c r="W13" s="5">
        <v>326</v>
      </c>
      <c r="X13" s="5">
        <v>327</v>
      </c>
      <c r="Y13" s="5">
        <v>328</v>
      </c>
      <c r="Z13" s="5">
        <v>329</v>
      </c>
      <c r="AA13" s="5">
        <v>330</v>
      </c>
      <c r="AB13" s="5">
        <v>331</v>
      </c>
      <c r="AC13" s="5">
        <v>332</v>
      </c>
      <c r="AD13" s="5">
        <v>333</v>
      </c>
      <c r="AE13" s="5">
        <v>334</v>
      </c>
      <c r="AF13" s="5"/>
    </row>
    <row r="14" spans="1:32" ht="12.75">
      <c r="A14" s="4" t="s">
        <v>11</v>
      </c>
      <c r="B14" s="5">
        <v>335</v>
      </c>
      <c r="C14" s="5">
        <v>336</v>
      </c>
      <c r="D14" s="5">
        <v>337</v>
      </c>
      <c r="E14" s="5">
        <v>338</v>
      </c>
      <c r="F14" s="5">
        <v>339</v>
      </c>
      <c r="G14" s="5">
        <v>340</v>
      </c>
      <c r="H14" s="5">
        <v>341</v>
      </c>
      <c r="I14" s="5">
        <v>342</v>
      </c>
      <c r="J14" s="5">
        <v>343</v>
      </c>
      <c r="K14" s="5">
        <v>344</v>
      </c>
      <c r="L14" s="5">
        <v>345</v>
      </c>
      <c r="M14" s="5">
        <v>346</v>
      </c>
      <c r="N14" s="5">
        <v>347</v>
      </c>
      <c r="O14" s="5">
        <v>348</v>
      </c>
      <c r="P14" s="5">
        <v>349</v>
      </c>
      <c r="Q14" s="5">
        <v>350</v>
      </c>
      <c r="R14" s="5">
        <v>351</v>
      </c>
      <c r="S14" s="5">
        <v>352</v>
      </c>
      <c r="T14" s="5">
        <v>353</v>
      </c>
      <c r="U14" s="5">
        <v>354</v>
      </c>
      <c r="V14" s="5">
        <v>355</v>
      </c>
      <c r="W14" s="5">
        <v>356</v>
      </c>
      <c r="X14" s="5">
        <v>357</v>
      </c>
      <c r="Y14" s="5">
        <v>358</v>
      </c>
      <c r="Z14" s="5">
        <v>359</v>
      </c>
      <c r="AA14" s="5">
        <v>360</v>
      </c>
      <c r="AB14" s="5">
        <v>361</v>
      </c>
      <c r="AC14" s="5">
        <v>362</v>
      </c>
      <c r="AD14" s="5">
        <v>363</v>
      </c>
      <c r="AE14" s="5">
        <v>364</v>
      </c>
      <c r="AF14" s="5">
        <v>365</v>
      </c>
    </row>
    <row r="16" spans="1:2" ht="12.75">
      <c r="A16" s="6">
        <v>1</v>
      </c>
      <c r="B16" s="69" t="s">
        <v>0</v>
      </c>
    </row>
    <row r="17" spans="1:2" ht="12.75">
      <c r="A17" s="6">
        <v>2</v>
      </c>
      <c r="B17" s="69"/>
    </row>
    <row r="18" spans="1:2" ht="12.75">
      <c r="A18" s="6">
        <v>3</v>
      </c>
      <c r="B18" s="69"/>
    </row>
    <row r="19" spans="1:2" ht="12.75">
      <c r="A19" s="6">
        <v>4</v>
      </c>
      <c r="B19" s="69"/>
    </row>
    <row r="20" spans="1:2" ht="12.75">
      <c r="A20" s="6">
        <v>5</v>
      </c>
      <c r="B20" s="69"/>
    </row>
    <row r="21" spans="1:2" ht="12.75">
      <c r="A21" s="6">
        <v>6</v>
      </c>
      <c r="B21" s="69"/>
    </row>
    <row r="22" spans="1:2" ht="12.75">
      <c r="A22" s="6">
        <v>7</v>
      </c>
      <c r="B22" s="69"/>
    </row>
    <row r="23" spans="1:2" ht="12.75">
      <c r="A23" s="6">
        <v>8</v>
      </c>
      <c r="B23" s="69"/>
    </row>
    <row r="24" spans="1:2" ht="12.75">
      <c r="A24" s="6">
        <v>9</v>
      </c>
      <c r="B24" s="69"/>
    </row>
    <row r="25" spans="1:2" ht="12.75">
      <c r="A25" s="6">
        <v>10</v>
      </c>
      <c r="B25" s="69"/>
    </row>
    <row r="26" spans="1:2" ht="12.75">
      <c r="A26" s="6">
        <v>11</v>
      </c>
      <c r="B26" s="69"/>
    </row>
    <row r="27" spans="1:2" ht="12.75">
      <c r="A27" s="6">
        <v>12</v>
      </c>
      <c r="B27" s="69"/>
    </row>
    <row r="28" spans="1:2" ht="12.75">
      <c r="A28" s="6">
        <v>13</v>
      </c>
      <c r="B28" s="69"/>
    </row>
    <row r="29" spans="1:2" ht="12.75">
      <c r="A29" s="6">
        <v>14</v>
      </c>
      <c r="B29" s="69"/>
    </row>
    <row r="30" spans="1:2" ht="12.75">
      <c r="A30" s="6">
        <v>15</v>
      </c>
      <c r="B30" s="69"/>
    </row>
    <row r="31" spans="1:2" ht="12.75">
      <c r="A31" s="6">
        <v>16</v>
      </c>
      <c r="B31" s="69"/>
    </row>
    <row r="32" spans="1:2" ht="12.75">
      <c r="A32" s="6">
        <v>17</v>
      </c>
      <c r="B32" s="69"/>
    </row>
    <row r="33" spans="1:2" ht="12.75">
      <c r="A33" s="6">
        <v>18</v>
      </c>
      <c r="B33" s="69"/>
    </row>
    <row r="34" spans="1:2" ht="12.75">
      <c r="A34" s="6">
        <v>19</v>
      </c>
      <c r="B34" s="69"/>
    </row>
    <row r="35" spans="1:2" ht="12.75">
      <c r="A35" s="6">
        <v>20</v>
      </c>
      <c r="B35" s="69"/>
    </row>
    <row r="36" spans="1:2" ht="12.75">
      <c r="A36" s="6">
        <v>21</v>
      </c>
      <c r="B36" s="69"/>
    </row>
    <row r="37" spans="1:2" ht="12.75">
      <c r="A37" s="6">
        <v>22</v>
      </c>
      <c r="B37" s="69"/>
    </row>
    <row r="38" spans="1:2" ht="12.75">
      <c r="A38" s="6">
        <v>23</v>
      </c>
      <c r="B38" s="69"/>
    </row>
    <row r="39" spans="1:2" ht="12.75">
      <c r="A39" s="6">
        <v>24</v>
      </c>
      <c r="B39" s="69"/>
    </row>
    <row r="40" spans="1:2" ht="12.75">
      <c r="A40" s="6">
        <v>25</v>
      </c>
      <c r="B40" s="69"/>
    </row>
    <row r="41" spans="1:2" ht="12.75">
      <c r="A41" s="6">
        <v>26</v>
      </c>
      <c r="B41" s="69"/>
    </row>
    <row r="42" spans="1:2" ht="12.75">
      <c r="A42" s="6">
        <v>27</v>
      </c>
      <c r="B42" s="69"/>
    </row>
    <row r="43" spans="1:2" ht="12.75">
      <c r="A43" s="6">
        <v>28</v>
      </c>
      <c r="B43" s="69"/>
    </row>
    <row r="44" spans="1:2" ht="12.75">
      <c r="A44" s="6">
        <v>29</v>
      </c>
      <c r="B44" s="69"/>
    </row>
    <row r="45" spans="1:2" ht="12.75">
      <c r="A45" s="6">
        <v>30</v>
      </c>
      <c r="B45" s="69"/>
    </row>
    <row r="46" spans="1:2" ht="12.75">
      <c r="A46" s="6">
        <v>31</v>
      </c>
      <c r="B46" s="69"/>
    </row>
    <row r="47" spans="1:2" ht="12.75">
      <c r="A47" s="7">
        <v>32</v>
      </c>
      <c r="B47" s="66" t="s">
        <v>1</v>
      </c>
    </row>
    <row r="48" spans="1:2" ht="12.75">
      <c r="A48" s="5">
        <v>33</v>
      </c>
      <c r="B48" s="67"/>
    </row>
    <row r="49" spans="1:2" ht="12.75">
      <c r="A49" s="5">
        <v>34</v>
      </c>
      <c r="B49" s="67"/>
    </row>
    <row r="50" spans="1:2" ht="12.75">
      <c r="A50" s="5">
        <v>35</v>
      </c>
      <c r="B50" s="67"/>
    </row>
    <row r="51" spans="1:2" ht="12.75">
      <c r="A51" s="5">
        <v>36</v>
      </c>
      <c r="B51" s="67"/>
    </row>
    <row r="52" spans="1:2" ht="12.75">
      <c r="A52" s="5">
        <v>37</v>
      </c>
      <c r="B52" s="67"/>
    </row>
    <row r="53" spans="1:2" ht="12.75">
      <c r="A53" s="5">
        <v>38</v>
      </c>
      <c r="B53" s="67"/>
    </row>
    <row r="54" spans="1:2" ht="12.75">
      <c r="A54" s="5">
        <v>39</v>
      </c>
      <c r="B54" s="67"/>
    </row>
    <row r="55" spans="1:2" ht="12.75">
      <c r="A55" s="5">
        <v>40</v>
      </c>
      <c r="B55" s="67"/>
    </row>
    <row r="56" spans="1:2" ht="12.75">
      <c r="A56" s="5">
        <v>41</v>
      </c>
      <c r="B56" s="67"/>
    </row>
    <row r="57" spans="1:2" ht="12.75">
      <c r="A57" s="5">
        <v>42</v>
      </c>
      <c r="B57" s="67"/>
    </row>
    <row r="58" spans="1:2" ht="12.75">
      <c r="A58" s="5">
        <v>43</v>
      </c>
      <c r="B58" s="67"/>
    </row>
    <row r="59" spans="1:2" ht="12.75">
      <c r="A59" s="5">
        <v>44</v>
      </c>
      <c r="B59" s="67"/>
    </row>
    <row r="60" spans="1:2" ht="12.75">
      <c r="A60" s="5">
        <v>45</v>
      </c>
      <c r="B60" s="67"/>
    </row>
    <row r="61" spans="1:2" ht="12.75">
      <c r="A61" s="5">
        <v>46</v>
      </c>
      <c r="B61" s="67"/>
    </row>
    <row r="62" spans="1:2" ht="12.75">
      <c r="A62" s="5">
        <v>47</v>
      </c>
      <c r="B62" s="67"/>
    </row>
    <row r="63" spans="1:2" ht="12.75">
      <c r="A63" s="5">
        <v>48</v>
      </c>
      <c r="B63" s="67"/>
    </row>
    <row r="64" spans="1:2" ht="12.75">
      <c r="A64" s="5">
        <v>49</v>
      </c>
      <c r="B64" s="67"/>
    </row>
    <row r="65" spans="1:2" ht="12.75">
      <c r="A65" s="5">
        <v>50</v>
      </c>
      <c r="B65" s="67"/>
    </row>
    <row r="66" spans="1:2" ht="12.75">
      <c r="A66" s="5">
        <v>51</v>
      </c>
      <c r="B66" s="67"/>
    </row>
    <row r="67" spans="1:2" ht="12.75">
      <c r="A67" s="5">
        <v>52</v>
      </c>
      <c r="B67" s="67"/>
    </row>
    <row r="68" spans="1:2" ht="12.75">
      <c r="A68" s="5">
        <v>53</v>
      </c>
      <c r="B68" s="67"/>
    </row>
    <row r="69" spans="1:2" ht="12.75">
      <c r="A69" s="5">
        <v>54</v>
      </c>
      <c r="B69" s="67"/>
    </row>
    <row r="70" spans="1:2" ht="12.75">
      <c r="A70" s="5">
        <v>55</v>
      </c>
      <c r="B70" s="67"/>
    </row>
    <row r="71" spans="1:2" ht="12.75">
      <c r="A71" s="5">
        <v>56</v>
      </c>
      <c r="B71" s="67"/>
    </row>
    <row r="72" spans="1:2" ht="12.75">
      <c r="A72" s="5">
        <v>57</v>
      </c>
      <c r="B72" s="67"/>
    </row>
    <row r="73" spans="1:2" ht="12.75">
      <c r="A73" s="5">
        <v>58</v>
      </c>
      <c r="B73" s="67"/>
    </row>
    <row r="74" spans="1:2" ht="12.75">
      <c r="A74" s="5">
        <v>59</v>
      </c>
      <c r="B74" s="67"/>
    </row>
    <row r="75" spans="1:2" ht="12.75">
      <c r="A75" s="5">
        <v>60</v>
      </c>
      <c r="B75" s="68"/>
    </row>
    <row r="76" spans="1:2" ht="12.75">
      <c r="A76" s="5">
        <v>60</v>
      </c>
      <c r="B76" s="66" t="s">
        <v>2</v>
      </c>
    </row>
    <row r="77" spans="1:2" ht="12.75">
      <c r="A77" s="5">
        <v>61</v>
      </c>
      <c r="B77" s="67"/>
    </row>
    <row r="78" spans="1:2" ht="12.75">
      <c r="A78" s="5">
        <v>62</v>
      </c>
      <c r="B78" s="67"/>
    </row>
    <row r="79" spans="1:2" ht="12.75">
      <c r="A79" s="5">
        <v>63</v>
      </c>
      <c r="B79" s="67"/>
    </row>
    <row r="80" spans="1:2" ht="12.75">
      <c r="A80" s="5">
        <v>64</v>
      </c>
      <c r="B80" s="67"/>
    </row>
    <row r="81" spans="1:2" ht="12.75">
      <c r="A81" s="5">
        <v>65</v>
      </c>
      <c r="B81" s="67"/>
    </row>
    <row r="82" spans="1:2" ht="12.75">
      <c r="A82" s="5">
        <v>66</v>
      </c>
      <c r="B82" s="67"/>
    </row>
    <row r="83" spans="1:2" ht="12.75">
      <c r="A83" s="5">
        <v>67</v>
      </c>
      <c r="B83" s="67"/>
    </row>
    <row r="84" spans="1:2" ht="12.75">
      <c r="A84" s="5">
        <v>68</v>
      </c>
      <c r="B84" s="67"/>
    </row>
    <row r="85" spans="1:2" ht="12.75">
      <c r="A85" s="5">
        <v>69</v>
      </c>
      <c r="B85" s="67"/>
    </row>
    <row r="86" spans="1:2" ht="12.75">
      <c r="A86" s="5">
        <v>70</v>
      </c>
      <c r="B86" s="67"/>
    </row>
    <row r="87" spans="1:2" ht="12.75">
      <c r="A87" s="5">
        <v>71</v>
      </c>
      <c r="B87" s="67"/>
    </row>
    <row r="88" spans="1:2" ht="12.75">
      <c r="A88" s="5">
        <v>72</v>
      </c>
      <c r="B88" s="67"/>
    </row>
    <row r="89" spans="1:2" ht="12.75">
      <c r="A89" s="5">
        <v>73</v>
      </c>
      <c r="B89" s="67"/>
    </row>
    <row r="90" spans="1:2" ht="12.75">
      <c r="A90" s="5">
        <v>74</v>
      </c>
      <c r="B90" s="67"/>
    </row>
    <row r="91" spans="1:2" ht="12.75">
      <c r="A91" s="5">
        <v>75</v>
      </c>
      <c r="B91" s="67"/>
    </row>
    <row r="92" spans="1:2" ht="12.75">
      <c r="A92" s="5">
        <v>76</v>
      </c>
      <c r="B92" s="67"/>
    </row>
    <row r="93" spans="1:2" ht="12.75">
      <c r="A93" s="5">
        <v>77</v>
      </c>
      <c r="B93" s="67"/>
    </row>
    <row r="94" spans="1:2" ht="12.75">
      <c r="A94" s="5">
        <v>78</v>
      </c>
      <c r="B94" s="67"/>
    </row>
    <row r="95" spans="1:2" ht="12.75">
      <c r="A95" s="5">
        <v>79</v>
      </c>
      <c r="B95" s="67"/>
    </row>
    <row r="96" spans="1:2" ht="12.75">
      <c r="A96" s="5">
        <v>80</v>
      </c>
      <c r="B96" s="67"/>
    </row>
    <row r="97" spans="1:2" ht="12.75">
      <c r="A97" s="5">
        <v>81</v>
      </c>
      <c r="B97" s="67"/>
    </row>
    <row r="98" spans="1:2" ht="12.75">
      <c r="A98" s="5">
        <v>82</v>
      </c>
      <c r="B98" s="67"/>
    </row>
    <row r="99" spans="1:2" ht="12.75">
      <c r="A99" s="5">
        <v>83</v>
      </c>
      <c r="B99" s="67"/>
    </row>
    <row r="100" spans="1:2" ht="12.75">
      <c r="A100" s="5">
        <v>84</v>
      </c>
      <c r="B100" s="67"/>
    </row>
    <row r="101" spans="1:2" ht="12.75">
      <c r="A101" s="5">
        <v>85</v>
      </c>
      <c r="B101" s="67"/>
    </row>
    <row r="102" spans="1:2" ht="12.75">
      <c r="A102" s="5">
        <v>86</v>
      </c>
      <c r="B102" s="67"/>
    </row>
    <row r="103" spans="1:2" ht="12.75">
      <c r="A103" s="5">
        <v>87</v>
      </c>
      <c r="B103" s="67"/>
    </row>
    <row r="104" spans="1:2" ht="12.75">
      <c r="A104" s="5">
        <v>88</v>
      </c>
      <c r="B104" s="67"/>
    </row>
    <row r="105" spans="1:2" ht="12.75">
      <c r="A105" s="5">
        <v>89</v>
      </c>
      <c r="B105" s="67"/>
    </row>
    <row r="106" spans="1:2" ht="12.75">
      <c r="A106" s="5">
        <v>90</v>
      </c>
      <c r="B106" s="68"/>
    </row>
    <row r="107" spans="1:2" ht="12.75">
      <c r="A107" s="5">
        <v>91</v>
      </c>
      <c r="B107" s="69" t="s">
        <v>3</v>
      </c>
    </row>
    <row r="108" spans="1:2" ht="12.75">
      <c r="A108" s="5">
        <v>92</v>
      </c>
      <c r="B108" s="69"/>
    </row>
    <row r="109" spans="1:2" ht="12.75">
      <c r="A109" s="5">
        <v>93</v>
      </c>
      <c r="B109" s="69"/>
    </row>
    <row r="110" spans="1:2" ht="12.75">
      <c r="A110" s="5">
        <v>94</v>
      </c>
      <c r="B110" s="69"/>
    </row>
    <row r="111" spans="1:2" ht="12.75">
      <c r="A111" s="5">
        <v>95</v>
      </c>
      <c r="B111" s="69"/>
    </row>
    <row r="112" spans="1:2" ht="12.75">
      <c r="A112" s="5">
        <v>96</v>
      </c>
      <c r="B112" s="69"/>
    </row>
    <row r="113" spans="1:2" ht="12.75">
      <c r="A113" s="5">
        <v>97</v>
      </c>
      <c r="B113" s="69"/>
    </row>
    <row r="114" spans="1:2" ht="12.75">
      <c r="A114" s="5">
        <v>98</v>
      </c>
      <c r="B114" s="69"/>
    </row>
    <row r="115" spans="1:2" ht="12.75">
      <c r="A115" s="5">
        <v>99</v>
      </c>
      <c r="B115" s="69"/>
    </row>
    <row r="116" spans="1:2" ht="12.75">
      <c r="A116" s="5">
        <v>100</v>
      </c>
      <c r="B116" s="69"/>
    </row>
    <row r="117" spans="1:2" ht="12.75">
      <c r="A117" s="5">
        <v>101</v>
      </c>
      <c r="B117" s="69"/>
    </row>
    <row r="118" spans="1:2" ht="12.75">
      <c r="A118" s="5">
        <v>102</v>
      </c>
      <c r="B118" s="69"/>
    </row>
    <row r="119" spans="1:2" ht="12.75">
      <c r="A119" s="5">
        <v>103</v>
      </c>
      <c r="B119" s="69"/>
    </row>
    <row r="120" spans="1:2" ht="12.75">
      <c r="A120" s="5">
        <v>104</v>
      </c>
      <c r="B120" s="69"/>
    </row>
    <row r="121" spans="1:2" ht="12.75">
      <c r="A121" s="5">
        <v>105</v>
      </c>
      <c r="B121" s="69"/>
    </row>
    <row r="122" spans="1:2" ht="12.75">
      <c r="A122" s="5">
        <v>106</v>
      </c>
      <c r="B122" s="69"/>
    </row>
    <row r="123" spans="1:2" ht="12.75">
      <c r="A123" s="5">
        <v>107</v>
      </c>
      <c r="B123" s="69"/>
    </row>
    <row r="124" spans="1:2" ht="12.75">
      <c r="A124" s="5">
        <v>108</v>
      </c>
      <c r="B124" s="69"/>
    </row>
    <row r="125" spans="1:2" ht="12.75">
      <c r="A125" s="5">
        <v>109</v>
      </c>
      <c r="B125" s="69"/>
    </row>
    <row r="126" spans="1:2" ht="12.75">
      <c r="A126" s="5">
        <v>110</v>
      </c>
      <c r="B126" s="69"/>
    </row>
    <row r="127" spans="1:2" ht="12.75">
      <c r="A127" s="5">
        <v>111</v>
      </c>
      <c r="B127" s="69"/>
    </row>
    <row r="128" spans="1:2" ht="12.75">
      <c r="A128" s="5">
        <v>112</v>
      </c>
      <c r="B128" s="69"/>
    </row>
    <row r="129" spans="1:2" ht="12.75">
      <c r="A129" s="5">
        <v>113</v>
      </c>
      <c r="B129" s="69"/>
    </row>
    <row r="130" spans="1:2" ht="12.75">
      <c r="A130" s="5">
        <v>114</v>
      </c>
      <c r="B130" s="69"/>
    </row>
    <row r="131" spans="1:2" ht="12.75">
      <c r="A131" s="5">
        <v>115</v>
      </c>
      <c r="B131" s="69"/>
    </row>
    <row r="132" spans="1:2" ht="12.75">
      <c r="A132" s="5">
        <v>116</v>
      </c>
      <c r="B132" s="69"/>
    </row>
    <row r="133" spans="1:2" ht="12.75">
      <c r="A133" s="5">
        <v>117</v>
      </c>
      <c r="B133" s="69"/>
    </row>
    <row r="134" spans="1:2" ht="12.75">
      <c r="A134" s="5">
        <v>118</v>
      </c>
      <c r="B134" s="69"/>
    </row>
    <row r="135" spans="1:2" ht="12.75">
      <c r="A135" s="5">
        <v>119</v>
      </c>
      <c r="B135" s="69"/>
    </row>
    <row r="136" spans="1:2" ht="12.75">
      <c r="A136" s="5">
        <v>120</v>
      </c>
      <c r="B136" s="69"/>
    </row>
    <row r="137" spans="1:2" ht="12.75">
      <c r="A137" s="5">
        <v>121</v>
      </c>
      <c r="B137" s="66" t="s">
        <v>4</v>
      </c>
    </row>
    <row r="138" spans="1:2" ht="12.75">
      <c r="A138" s="5">
        <v>122</v>
      </c>
      <c r="B138" s="67"/>
    </row>
    <row r="139" spans="1:2" ht="12.75">
      <c r="A139" s="5">
        <v>123</v>
      </c>
      <c r="B139" s="67"/>
    </row>
    <row r="140" spans="1:2" ht="12.75">
      <c r="A140" s="5">
        <v>124</v>
      </c>
      <c r="B140" s="67"/>
    </row>
    <row r="141" spans="1:2" ht="12.75">
      <c r="A141" s="5">
        <v>125</v>
      </c>
      <c r="B141" s="67"/>
    </row>
    <row r="142" spans="1:2" ht="12.75">
      <c r="A142" s="5">
        <v>126</v>
      </c>
      <c r="B142" s="67"/>
    </row>
    <row r="143" spans="1:2" ht="12.75">
      <c r="A143" s="5">
        <v>127</v>
      </c>
      <c r="B143" s="67"/>
    </row>
    <row r="144" spans="1:2" ht="12.75">
      <c r="A144" s="5">
        <v>128</v>
      </c>
      <c r="B144" s="67"/>
    </row>
    <row r="145" spans="1:2" ht="12.75">
      <c r="A145" s="5">
        <v>129</v>
      </c>
      <c r="B145" s="67"/>
    </row>
    <row r="146" spans="1:2" ht="12.75">
      <c r="A146" s="5">
        <v>130</v>
      </c>
      <c r="B146" s="67"/>
    </row>
    <row r="147" spans="1:2" ht="12.75">
      <c r="A147" s="5">
        <v>131</v>
      </c>
      <c r="B147" s="67"/>
    </row>
    <row r="148" spans="1:2" ht="12.75">
      <c r="A148" s="5">
        <v>132</v>
      </c>
      <c r="B148" s="67"/>
    </row>
    <row r="149" spans="1:2" ht="12.75">
      <c r="A149" s="5">
        <v>133</v>
      </c>
      <c r="B149" s="67"/>
    </row>
    <row r="150" spans="1:2" ht="12.75">
      <c r="A150" s="5">
        <v>134</v>
      </c>
      <c r="B150" s="67"/>
    </row>
    <row r="151" spans="1:2" ht="12.75">
      <c r="A151" s="5">
        <v>135</v>
      </c>
      <c r="B151" s="67"/>
    </row>
    <row r="152" spans="1:2" ht="12.75">
      <c r="A152" s="5">
        <v>136</v>
      </c>
      <c r="B152" s="67"/>
    </row>
    <row r="153" spans="1:2" ht="12.75">
      <c r="A153" s="5">
        <v>137</v>
      </c>
      <c r="B153" s="67"/>
    </row>
    <row r="154" spans="1:2" ht="12.75">
      <c r="A154" s="5">
        <v>138</v>
      </c>
      <c r="B154" s="67"/>
    </row>
    <row r="155" spans="1:2" ht="12.75">
      <c r="A155" s="5">
        <v>139</v>
      </c>
      <c r="B155" s="67"/>
    </row>
    <row r="156" spans="1:2" ht="12.75">
      <c r="A156" s="5">
        <v>140</v>
      </c>
      <c r="B156" s="67"/>
    </row>
    <row r="157" spans="1:2" ht="12.75">
      <c r="A157" s="5">
        <v>141</v>
      </c>
      <c r="B157" s="67"/>
    </row>
    <row r="158" spans="1:2" ht="12.75">
      <c r="A158" s="5">
        <v>142</v>
      </c>
      <c r="B158" s="67"/>
    </row>
    <row r="159" spans="1:2" ht="12.75">
      <c r="A159" s="5">
        <v>143</v>
      </c>
      <c r="B159" s="67"/>
    </row>
    <row r="160" spans="1:2" ht="12.75">
      <c r="A160" s="5">
        <v>144</v>
      </c>
      <c r="B160" s="67"/>
    </row>
    <row r="161" spans="1:2" ht="12.75">
      <c r="A161" s="5">
        <v>145</v>
      </c>
      <c r="B161" s="67"/>
    </row>
    <row r="162" spans="1:2" ht="12.75">
      <c r="A162" s="5">
        <v>146</v>
      </c>
      <c r="B162" s="67"/>
    </row>
    <row r="163" spans="1:2" ht="12.75">
      <c r="A163" s="5">
        <v>147</v>
      </c>
      <c r="B163" s="67"/>
    </row>
    <row r="164" spans="1:2" ht="12.75">
      <c r="A164" s="5">
        <v>148</v>
      </c>
      <c r="B164" s="67"/>
    </row>
    <row r="165" spans="1:2" ht="12.75">
      <c r="A165" s="5">
        <v>149</v>
      </c>
      <c r="B165" s="67"/>
    </row>
    <row r="166" spans="1:2" ht="12.75">
      <c r="A166" s="5">
        <v>150</v>
      </c>
      <c r="B166" s="67"/>
    </row>
    <row r="167" spans="1:2" ht="12.75">
      <c r="A167" s="5">
        <v>151</v>
      </c>
      <c r="B167" s="68"/>
    </row>
    <row r="168" spans="1:2" ht="12.75">
      <c r="A168" s="5">
        <v>152</v>
      </c>
      <c r="B168" s="66" t="s">
        <v>5</v>
      </c>
    </row>
    <row r="169" spans="1:2" ht="12.75">
      <c r="A169" s="5">
        <v>153</v>
      </c>
      <c r="B169" s="67"/>
    </row>
    <row r="170" spans="1:2" ht="12.75">
      <c r="A170" s="5">
        <v>154</v>
      </c>
      <c r="B170" s="67"/>
    </row>
    <row r="171" spans="1:2" ht="12.75">
      <c r="A171" s="5">
        <v>155</v>
      </c>
      <c r="B171" s="67"/>
    </row>
    <row r="172" spans="1:2" ht="12.75">
      <c r="A172" s="5">
        <v>156</v>
      </c>
      <c r="B172" s="67"/>
    </row>
    <row r="173" spans="1:2" ht="12.75">
      <c r="A173" s="5">
        <v>157</v>
      </c>
      <c r="B173" s="67"/>
    </row>
    <row r="174" spans="1:2" ht="12.75">
      <c r="A174" s="5">
        <v>158</v>
      </c>
      <c r="B174" s="67"/>
    </row>
    <row r="175" spans="1:2" ht="12.75">
      <c r="A175" s="5">
        <v>159</v>
      </c>
      <c r="B175" s="67"/>
    </row>
    <row r="176" spans="1:2" ht="12.75">
      <c r="A176" s="5">
        <v>160</v>
      </c>
      <c r="B176" s="67"/>
    </row>
    <row r="177" spans="1:2" ht="12.75">
      <c r="A177" s="5">
        <v>161</v>
      </c>
      <c r="B177" s="67"/>
    </row>
    <row r="178" spans="1:2" ht="12.75">
      <c r="A178" s="5">
        <v>162</v>
      </c>
      <c r="B178" s="67"/>
    </row>
    <row r="179" spans="1:2" ht="12.75">
      <c r="A179" s="5">
        <v>163</v>
      </c>
      <c r="B179" s="67"/>
    </row>
    <row r="180" spans="1:2" ht="12.75">
      <c r="A180" s="5">
        <v>164</v>
      </c>
      <c r="B180" s="67"/>
    </row>
    <row r="181" spans="1:2" ht="12.75">
      <c r="A181" s="5">
        <v>165</v>
      </c>
      <c r="B181" s="67"/>
    </row>
    <row r="182" spans="1:2" ht="12.75">
      <c r="A182" s="5">
        <v>166</v>
      </c>
      <c r="B182" s="67"/>
    </row>
    <row r="183" spans="1:2" ht="12.75">
      <c r="A183" s="5">
        <v>167</v>
      </c>
      <c r="B183" s="67"/>
    </row>
    <row r="184" spans="1:2" ht="12.75">
      <c r="A184" s="5">
        <v>168</v>
      </c>
      <c r="B184" s="67"/>
    </row>
    <row r="185" spans="1:2" ht="12.75">
      <c r="A185" s="5">
        <v>169</v>
      </c>
      <c r="B185" s="67"/>
    </row>
    <row r="186" spans="1:2" ht="12.75">
      <c r="A186" s="5">
        <v>170</v>
      </c>
      <c r="B186" s="67"/>
    </row>
    <row r="187" spans="1:2" ht="12.75">
      <c r="A187" s="5">
        <v>171</v>
      </c>
      <c r="B187" s="67"/>
    </row>
    <row r="188" spans="1:2" ht="12.75">
      <c r="A188" s="5">
        <v>172</v>
      </c>
      <c r="B188" s="67"/>
    </row>
    <row r="189" spans="1:2" ht="12.75">
      <c r="A189" s="5">
        <v>173</v>
      </c>
      <c r="B189" s="67"/>
    </row>
    <row r="190" spans="1:2" ht="12.75">
      <c r="A190" s="5">
        <v>174</v>
      </c>
      <c r="B190" s="67"/>
    </row>
    <row r="191" spans="1:2" ht="12.75">
      <c r="A191" s="5">
        <v>175</v>
      </c>
      <c r="B191" s="67"/>
    </row>
    <row r="192" spans="1:2" ht="12.75">
      <c r="A192" s="5">
        <v>176</v>
      </c>
      <c r="B192" s="67"/>
    </row>
    <row r="193" spans="1:2" ht="12.75">
      <c r="A193" s="5">
        <v>177</v>
      </c>
      <c r="B193" s="67"/>
    </row>
    <row r="194" spans="1:2" ht="12.75">
      <c r="A194" s="5">
        <v>178</v>
      </c>
      <c r="B194" s="67"/>
    </row>
    <row r="195" spans="1:2" ht="12.75">
      <c r="A195" s="5">
        <v>179</v>
      </c>
      <c r="B195" s="67"/>
    </row>
    <row r="196" spans="1:2" ht="12.75">
      <c r="A196" s="5">
        <v>180</v>
      </c>
      <c r="B196" s="67"/>
    </row>
    <row r="197" spans="1:2" ht="12.75">
      <c r="A197" s="5">
        <v>181</v>
      </c>
      <c r="B197" s="68"/>
    </row>
    <row r="198" spans="1:2" ht="12.75">
      <c r="A198" s="5">
        <v>182</v>
      </c>
      <c r="B198" s="66" t="s">
        <v>6</v>
      </c>
    </row>
    <row r="199" spans="1:2" ht="12.75">
      <c r="A199" s="5">
        <v>183</v>
      </c>
      <c r="B199" s="67"/>
    </row>
    <row r="200" spans="1:2" ht="12.75">
      <c r="A200" s="5">
        <v>184</v>
      </c>
      <c r="B200" s="67"/>
    </row>
    <row r="201" spans="1:2" ht="12.75">
      <c r="A201" s="5">
        <v>185</v>
      </c>
      <c r="B201" s="67"/>
    </row>
    <row r="202" spans="1:2" ht="12.75">
      <c r="A202" s="5">
        <v>186</v>
      </c>
      <c r="B202" s="67"/>
    </row>
    <row r="203" spans="1:2" ht="12.75">
      <c r="A203" s="5">
        <v>187</v>
      </c>
      <c r="B203" s="67"/>
    </row>
    <row r="204" spans="1:2" ht="12.75">
      <c r="A204" s="5">
        <v>188</v>
      </c>
      <c r="B204" s="67"/>
    </row>
    <row r="205" spans="1:2" ht="12.75">
      <c r="A205" s="5">
        <v>189</v>
      </c>
      <c r="B205" s="67"/>
    </row>
    <row r="206" spans="1:2" ht="12.75">
      <c r="A206" s="5">
        <v>190</v>
      </c>
      <c r="B206" s="67"/>
    </row>
    <row r="207" spans="1:2" ht="12.75">
      <c r="A207" s="5">
        <v>191</v>
      </c>
      <c r="B207" s="67"/>
    </row>
    <row r="208" spans="1:2" ht="12.75">
      <c r="A208" s="5">
        <v>192</v>
      </c>
      <c r="B208" s="67"/>
    </row>
    <row r="209" spans="1:2" ht="12.75">
      <c r="A209" s="5">
        <v>193</v>
      </c>
      <c r="B209" s="67"/>
    </row>
    <row r="210" spans="1:2" ht="12.75">
      <c r="A210" s="5">
        <v>194</v>
      </c>
      <c r="B210" s="67"/>
    </row>
    <row r="211" spans="1:2" ht="12.75">
      <c r="A211" s="5">
        <v>195</v>
      </c>
      <c r="B211" s="67"/>
    </row>
    <row r="212" spans="1:2" ht="12.75">
      <c r="A212" s="5">
        <v>196</v>
      </c>
      <c r="B212" s="67"/>
    </row>
    <row r="213" spans="1:2" ht="12.75">
      <c r="A213" s="5">
        <v>197</v>
      </c>
      <c r="B213" s="67"/>
    </row>
    <row r="214" spans="1:2" ht="12.75">
      <c r="A214" s="5">
        <v>198</v>
      </c>
      <c r="B214" s="67"/>
    </row>
    <row r="215" spans="1:2" ht="12.75">
      <c r="A215" s="5">
        <v>199</v>
      </c>
      <c r="B215" s="67"/>
    </row>
    <row r="216" spans="1:2" ht="12.75">
      <c r="A216" s="5">
        <v>200</v>
      </c>
      <c r="B216" s="67"/>
    </row>
    <row r="217" spans="1:2" ht="12.75">
      <c r="A217" s="5">
        <v>201</v>
      </c>
      <c r="B217" s="67"/>
    </row>
    <row r="218" spans="1:2" ht="12.75">
      <c r="A218" s="5">
        <v>202</v>
      </c>
      <c r="B218" s="67"/>
    </row>
    <row r="219" spans="1:2" ht="12.75">
      <c r="A219" s="5">
        <v>203</v>
      </c>
      <c r="B219" s="67"/>
    </row>
    <row r="220" spans="1:2" ht="12.75">
      <c r="A220" s="5">
        <v>204</v>
      </c>
      <c r="B220" s="67"/>
    </row>
    <row r="221" spans="1:2" ht="12.75">
      <c r="A221" s="5">
        <v>205</v>
      </c>
      <c r="B221" s="67"/>
    </row>
    <row r="222" spans="1:2" ht="12.75">
      <c r="A222" s="5">
        <v>206</v>
      </c>
      <c r="B222" s="67"/>
    </row>
    <row r="223" spans="1:2" ht="12.75">
      <c r="A223" s="5">
        <v>207</v>
      </c>
      <c r="B223" s="67"/>
    </row>
    <row r="224" spans="1:2" ht="12.75">
      <c r="A224" s="5">
        <v>208</v>
      </c>
      <c r="B224" s="67"/>
    </row>
    <row r="225" spans="1:2" ht="12.75">
      <c r="A225" s="5">
        <v>209</v>
      </c>
      <c r="B225" s="67"/>
    </row>
    <row r="226" spans="1:2" ht="12.75">
      <c r="A226" s="5">
        <v>210</v>
      </c>
      <c r="B226" s="67"/>
    </row>
    <row r="227" spans="1:2" ht="12.75">
      <c r="A227" s="5">
        <v>211</v>
      </c>
      <c r="B227" s="67"/>
    </row>
    <row r="228" spans="1:2" ht="12.75">
      <c r="A228" s="5">
        <v>212</v>
      </c>
      <c r="B228" s="68"/>
    </row>
    <row r="229" spans="1:2" ht="12.75">
      <c r="A229" s="5">
        <v>213</v>
      </c>
      <c r="B229" s="66" t="s">
        <v>7</v>
      </c>
    </row>
    <row r="230" spans="1:2" ht="12.75">
      <c r="A230" s="5">
        <v>214</v>
      </c>
      <c r="B230" s="67"/>
    </row>
    <row r="231" spans="1:2" ht="12.75">
      <c r="A231" s="5">
        <v>215</v>
      </c>
      <c r="B231" s="67"/>
    </row>
    <row r="232" spans="1:2" ht="12.75">
      <c r="A232" s="5">
        <v>216</v>
      </c>
      <c r="B232" s="67"/>
    </row>
    <row r="233" spans="1:2" ht="12.75">
      <c r="A233" s="5">
        <v>217</v>
      </c>
      <c r="B233" s="67"/>
    </row>
    <row r="234" spans="1:2" ht="12.75">
      <c r="A234" s="5">
        <v>218</v>
      </c>
      <c r="B234" s="67"/>
    </row>
    <row r="235" spans="1:2" ht="12.75">
      <c r="A235" s="5">
        <v>219</v>
      </c>
      <c r="B235" s="67"/>
    </row>
    <row r="236" spans="1:2" ht="12.75">
      <c r="A236" s="5">
        <v>220</v>
      </c>
      <c r="B236" s="67"/>
    </row>
    <row r="237" spans="1:2" ht="12.75">
      <c r="A237" s="5">
        <v>221</v>
      </c>
      <c r="B237" s="67"/>
    </row>
    <row r="238" spans="1:2" ht="12.75">
      <c r="A238" s="5">
        <v>222</v>
      </c>
      <c r="B238" s="67"/>
    </row>
    <row r="239" spans="1:2" ht="12.75">
      <c r="A239" s="5">
        <v>223</v>
      </c>
      <c r="B239" s="67"/>
    </row>
    <row r="240" spans="1:2" ht="12.75">
      <c r="A240" s="5">
        <v>224</v>
      </c>
      <c r="B240" s="67"/>
    </row>
    <row r="241" spans="1:2" ht="12.75">
      <c r="A241" s="5">
        <v>225</v>
      </c>
      <c r="B241" s="67"/>
    </row>
    <row r="242" spans="1:2" ht="12.75">
      <c r="A242" s="5">
        <v>226</v>
      </c>
      <c r="B242" s="67"/>
    </row>
    <row r="243" spans="1:2" ht="12.75">
      <c r="A243" s="5">
        <v>227</v>
      </c>
      <c r="B243" s="67"/>
    </row>
    <row r="244" spans="1:2" ht="12.75">
      <c r="A244" s="5">
        <v>228</v>
      </c>
      <c r="B244" s="67"/>
    </row>
    <row r="245" spans="1:2" ht="12.75">
      <c r="A245" s="5">
        <v>229</v>
      </c>
      <c r="B245" s="67"/>
    </row>
    <row r="246" spans="1:2" ht="12.75">
      <c r="A246" s="5">
        <v>230</v>
      </c>
      <c r="B246" s="67"/>
    </row>
    <row r="247" spans="1:2" ht="12.75">
      <c r="A247" s="5">
        <v>231</v>
      </c>
      <c r="B247" s="67"/>
    </row>
    <row r="248" spans="1:2" ht="12.75">
      <c r="A248" s="5">
        <v>232</v>
      </c>
      <c r="B248" s="67"/>
    </row>
    <row r="249" spans="1:2" ht="12.75">
      <c r="A249" s="5">
        <v>233</v>
      </c>
      <c r="B249" s="67"/>
    </row>
    <row r="250" spans="1:2" ht="12.75">
      <c r="A250" s="5">
        <v>234</v>
      </c>
      <c r="B250" s="67"/>
    </row>
    <row r="251" spans="1:2" ht="12.75">
      <c r="A251" s="5">
        <v>235</v>
      </c>
      <c r="B251" s="67"/>
    </row>
    <row r="252" spans="1:2" ht="12.75">
      <c r="A252" s="5">
        <v>236</v>
      </c>
      <c r="B252" s="67"/>
    </row>
    <row r="253" spans="1:2" ht="12.75">
      <c r="A253" s="5">
        <v>237</v>
      </c>
      <c r="B253" s="67"/>
    </row>
    <row r="254" spans="1:2" ht="12.75">
      <c r="A254" s="5">
        <v>238</v>
      </c>
      <c r="B254" s="67"/>
    </row>
    <row r="255" spans="1:2" ht="12.75">
      <c r="A255" s="5">
        <v>239</v>
      </c>
      <c r="B255" s="67"/>
    </row>
    <row r="256" spans="1:2" ht="12.75">
      <c r="A256" s="5">
        <v>240</v>
      </c>
      <c r="B256" s="67"/>
    </row>
    <row r="257" spans="1:2" ht="12.75">
      <c r="A257" s="5">
        <v>241</v>
      </c>
      <c r="B257" s="67"/>
    </row>
    <row r="258" spans="1:2" ht="12.75">
      <c r="A258" s="5">
        <v>242</v>
      </c>
      <c r="B258" s="67"/>
    </row>
    <row r="259" spans="1:2" ht="12.75">
      <c r="A259" s="5">
        <v>243</v>
      </c>
      <c r="B259" s="68"/>
    </row>
    <row r="260" spans="1:2" ht="12.75">
      <c r="A260" s="5">
        <v>244</v>
      </c>
      <c r="B260" s="66" t="s">
        <v>8</v>
      </c>
    </row>
    <row r="261" spans="1:2" ht="12.75">
      <c r="A261" s="5">
        <v>245</v>
      </c>
      <c r="B261" s="67"/>
    </row>
    <row r="262" spans="1:2" ht="12.75">
      <c r="A262" s="5">
        <v>246</v>
      </c>
      <c r="B262" s="67"/>
    </row>
    <row r="263" spans="1:2" ht="12.75">
      <c r="A263" s="5">
        <v>247</v>
      </c>
      <c r="B263" s="67"/>
    </row>
    <row r="264" spans="1:2" ht="12.75">
      <c r="A264" s="5">
        <v>248</v>
      </c>
      <c r="B264" s="67"/>
    </row>
    <row r="265" spans="1:2" ht="12.75">
      <c r="A265" s="5">
        <v>249</v>
      </c>
      <c r="B265" s="67"/>
    </row>
    <row r="266" spans="1:2" ht="12.75">
      <c r="A266" s="5">
        <v>250</v>
      </c>
      <c r="B266" s="67"/>
    </row>
    <row r="267" spans="1:2" ht="12.75">
      <c r="A267" s="5">
        <v>251</v>
      </c>
      <c r="B267" s="67"/>
    </row>
    <row r="268" spans="1:2" ht="12.75">
      <c r="A268" s="5">
        <v>252</v>
      </c>
      <c r="B268" s="67"/>
    </row>
    <row r="269" spans="1:2" ht="12.75">
      <c r="A269" s="5">
        <v>253</v>
      </c>
      <c r="B269" s="67"/>
    </row>
    <row r="270" spans="1:2" ht="12.75">
      <c r="A270" s="5">
        <v>254</v>
      </c>
      <c r="B270" s="67"/>
    </row>
    <row r="271" spans="1:2" ht="12.75">
      <c r="A271" s="5">
        <v>255</v>
      </c>
      <c r="B271" s="67"/>
    </row>
    <row r="272" spans="1:2" ht="12.75">
      <c r="A272" s="5">
        <v>256</v>
      </c>
      <c r="B272" s="67"/>
    </row>
    <row r="273" spans="1:2" ht="12.75">
      <c r="A273" s="5">
        <v>257</v>
      </c>
      <c r="B273" s="67"/>
    </row>
    <row r="274" spans="1:2" ht="12.75">
      <c r="A274" s="5">
        <v>258</v>
      </c>
      <c r="B274" s="67"/>
    </row>
    <row r="275" spans="1:2" ht="12.75">
      <c r="A275" s="5">
        <v>259</v>
      </c>
      <c r="B275" s="67"/>
    </row>
    <row r="276" spans="1:2" ht="12.75">
      <c r="A276" s="5">
        <v>260</v>
      </c>
      <c r="B276" s="67"/>
    </row>
    <row r="277" spans="1:2" ht="12.75">
      <c r="A277" s="5">
        <v>261</v>
      </c>
      <c r="B277" s="67"/>
    </row>
    <row r="278" spans="1:2" ht="12.75">
      <c r="A278" s="5">
        <v>262</v>
      </c>
      <c r="B278" s="67"/>
    </row>
    <row r="279" spans="1:2" ht="12.75">
      <c r="A279" s="5">
        <v>263</v>
      </c>
      <c r="B279" s="67"/>
    </row>
    <row r="280" spans="1:2" ht="12.75">
      <c r="A280" s="5">
        <v>264</v>
      </c>
      <c r="B280" s="67"/>
    </row>
    <row r="281" spans="1:2" ht="12.75">
      <c r="A281" s="5">
        <v>265</v>
      </c>
      <c r="B281" s="67"/>
    </row>
    <row r="282" spans="1:2" ht="12.75">
      <c r="A282" s="5">
        <v>266</v>
      </c>
      <c r="B282" s="67"/>
    </row>
    <row r="283" spans="1:2" ht="12.75">
      <c r="A283" s="5">
        <v>267</v>
      </c>
      <c r="B283" s="67"/>
    </row>
    <row r="284" spans="1:2" ht="12.75">
      <c r="A284" s="5">
        <v>268</v>
      </c>
      <c r="B284" s="67"/>
    </row>
    <row r="285" spans="1:2" ht="12.75">
      <c r="A285" s="5">
        <v>269</v>
      </c>
      <c r="B285" s="67"/>
    </row>
    <row r="286" spans="1:2" ht="12.75">
      <c r="A286" s="5">
        <v>270</v>
      </c>
      <c r="B286" s="67"/>
    </row>
    <row r="287" spans="1:2" ht="12.75">
      <c r="A287" s="5">
        <v>271</v>
      </c>
      <c r="B287" s="67"/>
    </row>
    <row r="288" spans="1:2" ht="12.75">
      <c r="A288" s="5">
        <v>272</v>
      </c>
      <c r="B288" s="67"/>
    </row>
    <row r="289" spans="1:2" ht="12.75">
      <c r="A289" s="5">
        <v>273</v>
      </c>
      <c r="B289" s="68"/>
    </row>
    <row r="290" spans="1:2" ht="12.75">
      <c r="A290" s="5">
        <v>274</v>
      </c>
      <c r="B290" s="66" t="s">
        <v>9</v>
      </c>
    </row>
    <row r="291" spans="1:2" ht="12.75">
      <c r="A291" s="5">
        <v>275</v>
      </c>
      <c r="B291" s="67"/>
    </row>
    <row r="292" spans="1:2" ht="12.75">
      <c r="A292" s="5">
        <v>276</v>
      </c>
      <c r="B292" s="67"/>
    </row>
    <row r="293" spans="1:2" ht="12.75">
      <c r="A293" s="5">
        <v>277</v>
      </c>
      <c r="B293" s="67"/>
    </row>
    <row r="294" spans="1:2" ht="12.75">
      <c r="A294" s="5">
        <v>278</v>
      </c>
      <c r="B294" s="67"/>
    </row>
    <row r="295" spans="1:2" ht="12.75">
      <c r="A295" s="5">
        <v>279</v>
      </c>
      <c r="B295" s="67"/>
    </row>
    <row r="296" spans="1:2" ht="12.75">
      <c r="A296" s="5">
        <v>280</v>
      </c>
      <c r="B296" s="67"/>
    </row>
    <row r="297" spans="1:2" ht="12.75">
      <c r="A297" s="5">
        <v>281</v>
      </c>
      <c r="B297" s="67"/>
    </row>
    <row r="298" spans="1:2" ht="12.75">
      <c r="A298" s="5">
        <v>282</v>
      </c>
      <c r="B298" s="67"/>
    </row>
    <row r="299" spans="1:2" ht="12.75">
      <c r="A299" s="5">
        <v>283</v>
      </c>
      <c r="B299" s="67"/>
    </row>
    <row r="300" spans="1:2" ht="12.75">
      <c r="A300" s="5">
        <v>284</v>
      </c>
      <c r="B300" s="67"/>
    </row>
    <row r="301" spans="1:2" ht="12.75">
      <c r="A301" s="5">
        <v>285</v>
      </c>
      <c r="B301" s="67"/>
    </row>
    <row r="302" spans="1:2" ht="12.75">
      <c r="A302" s="5">
        <v>286</v>
      </c>
      <c r="B302" s="67"/>
    </row>
    <row r="303" spans="1:2" ht="12.75">
      <c r="A303" s="5">
        <v>287</v>
      </c>
      <c r="B303" s="67"/>
    </row>
    <row r="304" spans="1:2" ht="12.75">
      <c r="A304" s="5">
        <v>288</v>
      </c>
      <c r="B304" s="67"/>
    </row>
    <row r="305" spans="1:2" ht="12.75">
      <c r="A305" s="5">
        <v>289</v>
      </c>
      <c r="B305" s="67"/>
    </row>
    <row r="306" spans="1:2" ht="12.75">
      <c r="A306" s="5">
        <v>290</v>
      </c>
      <c r="B306" s="67"/>
    </row>
    <row r="307" spans="1:2" ht="12.75">
      <c r="A307" s="5">
        <v>291</v>
      </c>
      <c r="B307" s="67"/>
    </row>
    <row r="308" spans="1:2" ht="12.75">
      <c r="A308" s="5">
        <v>292</v>
      </c>
      <c r="B308" s="67"/>
    </row>
    <row r="309" spans="1:2" ht="12.75">
      <c r="A309" s="5">
        <v>293</v>
      </c>
      <c r="B309" s="67"/>
    </row>
    <row r="310" spans="1:2" ht="12.75">
      <c r="A310" s="5">
        <v>294</v>
      </c>
      <c r="B310" s="67"/>
    </row>
    <row r="311" spans="1:2" ht="12.75">
      <c r="A311" s="5">
        <v>295</v>
      </c>
      <c r="B311" s="67"/>
    </row>
    <row r="312" spans="1:2" ht="12.75">
      <c r="A312" s="5">
        <v>296</v>
      </c>
      <c r="B312" s="67"/>
    </row>
    <row r="313" spans="1:2" ht="12.75">
      <c r="A313" s="5">
        <v>297</v>
      </c>
      <c r="B313" s="67"/>
    </row>
    <row r="314" spans="1:2" ht="12.75">
      <c r="A314" s="5">
        <v>298</v>
      </c>
      <c r="B314" s="67"/>
    </row>
    <row r="315" spans="1:2" ht="12.75">
      <c r="A315" s="5">
        <v>299</v>
      </c>
      <c r="B315" s="67"/>
    </row>
    <row r="316" spans="1:2" ht="12.75">
      <c r="A316" s="5">
        <v>300</v>
      </c>
      <c r="B316" s="67"/>
    </row>
    <row r="317" spans="1:2" ht="12.75">
      <c r="A317" s="5">
        <v>301</v>
      </c>
      <c r="B317" s="67"/>
    </row>
    <row r="318" spans="1:2" ht="12.75">
      <c r="A318" s="5">
        <v>302</v>
      </c>
      <c r="B318" s="67"/>
    </row>
    <row r="319" spans="1:2" ht="12.75">
      <c r="A319" s="5">
        <v>303</v>
      </c>
      <c r="B319" s="67"/>
    </row>
    <row r="320" spans="1:2" ht="12.75">
      <c r="A320" s="5">
        <v>304</v>
      </c>
      <c r="B320" s="68"/>
    </row>
    <row r="321" spans="1:2" ht="12.75">
      <c r="A321" s="5">
        <v>305</v>
      </c>
      <c r="B321" s="66" t="s">
        <v>10</v>
      </c>
    </row>
    <row r="322" spans="1:2" ht="12.75">
      <c r="A322" s="5">
        <v>306</v>
      </c>
      <c r="B322" s="67"/>
    </row>
    <row r="323" spans="1:2" ht="12.75">
      <c r="A323" s="5">
        <v>307</v>
      </c>
      <c r="B323" s="67"/>
    </row>
    <row r="324" spans="1:2" ht="12.75">
      <c r="A324" s="5">
        <v>308</v>
      </c>
      <c r="B324" s="67"/>
    </row>
    <row r="325" spans="1:2" ht="12.75">
      <c r="A325" s="5">
        <v>309</v>
      </c>
      <c r="B325" s="67"/>
    </row>
    <row r="326" spans="1:2" ht="12.75">
      <c r="A326" s="5">
        <v>310</v>
      </c>
      <c r="B326" s="67"/>
    </row>
    <row r="327" spans="1:2" ht="12.75">
      <c r="A327" s="5">
        <v>311</v>
      </c>
      <c r="B327" s="67"/>
    </row>
    <row r="328" spans="1:2" ht="12.75">
      <c r="A328" s="5">
        <v>312</v>
      </c>
      <c r="B328" s="67"/>
    </row>
    <row r="329" spans="1:2" ht="12.75">
      <c r="A329" s="5">
        <v>313</v>
      </c>
      <c r="B329" s="67"/>
    </row>
    <row r="330" spans="1:2" ht="12.75">
      <c r="A330" s="5">
        <v>314</v>
      </c>
      <c r="B330" s="67"/>
    </row>
    <row r="331" spans="1:2" ht="12.75">
      <c r="A331" s="5">
        <v>315</v>
      </c>
      <c r="B331" s="67"/>
    </row>
    <row r="332" spans="1:2" ht="12.75">
      <c r="A332" s="5">
        <v>316</v>
      </c>
      <c r="B332" s="67"/>
    </row>
    <row r="333" spans="1:2" ht="12.75">
      <c r="A333" s="5">
        <v>317</v>
      </c>
      <c r="B333" s="67"/>
    </row>
    <row r="334" spans="1:2" ht="12.75">
      <c r="A334" s="5">
        <v>318</v>
      </c>
      <c r="B334" s="67"/>
    </row>
    <row r="335" spans="1:2" ht="12.75">
      <c r="A335" s="5">
        <v>319</v>
      </c>
      <c r="B335" s="67"/>
    </row>
    <row r="336" spans="1:2" ht="12.75">
      <c r="A336" s="5">
        <v>320</v>
      </c>
      <c r="B336" s="67"/>
    </row>
    <row r="337" spans="1:2" ht="12.75">
      <c r="A337" s="5">
        <v>321</v>
      </c>
      <c r="B337" s="67"/>
    </row>
    <row r="338" spans="1:2" ht="12.75">
      <c r="A338" s="5">
        <v>322</v>
      </c>
      <c r="B338" s="67"/>
    </row>
    <row r="339" spans="1:2" ht="12.75">
      <c r="A339" s="5">
        <v>323</v>
      </c>
      <c r="B339" s="67"/>
    </row>
    <row r="340" spans="1:2" ht="12.75">
      <c r="A340" s="5">
        <v>324</v>
      </c>
      <c r="B340" s="67"/>
    </row>
    <row r="341" spans="1:2" ht="12.75">
      <c r="A341" s="5">
        <v>325</v>
      </c>
      <c r="B341" s="67"/>
    </row>
    <row r="342" spans="1:2" ht="12.75">
      <c r="A342" s="5">
        <v>326</v>
      </c>
      <c r="B342" s="67"/>
    </row>
    <row r="343" spans="1:2" ht="12.75">
      <c r="A343" s="5">
        <v>327</v>
      </c>
      <c r="B343" s="67"/>
    </row>
    <row r="344" spans="1:2" ht="12.75">
      <c r="A344" s="5">
        <v>328</v>
      </c>
      <c r="B344" s="67"/>
    </row>
    <row r="345" spans="1:2" ht="12.75">
      <c r="A345" s="5">
        <v>329</v>
      </c>
      <c r="B345" s="67"/>
    </row>
    <row r="346" spans="1:2" ht="12.75">
      <c r="A346" s="5">
        <v>330</v>
      </c>
      <c r="B346" s="67"/>
    </row>
    <row r="347" spans="1:2" ht="12.75">
      <c r="A347" s="5">
        <v>331</v>
      </c>
      <c r="B347" s="67"/>
    </row>
    <row r="348" spans="1:2" ht="12.75">
      <c r="A348" s="5">
        <v>332</v>
      </c>
      <c r="B348" s="67"/>
    </row>
    <row r="349" spans="1:2" ht="12.75">
      <c r="A349" s="5">
        <v>333</v>
      </c>
      <c r="B349" s="67"/>
    </row>
    <row r="350" spans="1:2" ht="12.75">
      <c r="A350" s="5">
        <v>334</v>
      </c>
      <c r="B350" s="68"/>
    </row>
    <row r="351" spans="1:2" ht="12.75">
      <c r="A351" s="5">
        <v>335</v>
      </c>
      <c r="B351" s="66" t="s">
        <v>11</v>
      </c>
    </row>
    <row r="352" spans="1:2" ht="12.75">
      <c r="A352" s="5">
        <v>336</v>
      </c>
      <c r="B352" s="67"/>
    </row>
    <row r="353" spans="1:2" ht="12.75">
      <c r="A353" s="5">
        <v>337</v>
      </c>
      <c r="B353" s="67"/>
    </row>
    <row r="354" spans="1:2" ht="12.75">
      <c r="A354" s="5">
        <v>338</v>
      </c>
      <c r="B354" s="67"/>
    </row>
    <row r="355" spans="1:2" ht="12.75">
      <c r="A355" s="5">
        <v>339</v>
      </c>
      <c r="B355" s="67"/>
    </row>
    <row r="356" spans="1:2" ht="12.75">
      <c r="A356" s="5">
        <v>340</v>
      </c>
      <c r="B356" s="67"/>
    </row>
    <row r="357" spans="1:2" ht="12.75">
      <c r="A357" s="5">
        <v>341</v>
      </c>
      <c r="B357" s="67"/>
    </row>
    <row r="358" spans="1:2" ht="12.75">
      <c r="A358" s="5">
        <v>342</v>
      </c>
      <c r="B358" s="67"/>
    </row>
    <row r="359" spans="1:2" ht="12.75">
      <c r="A359" s="5">
        <v>343</v>
      </c>
      <c r="B359" s="67"/>
    </row>
    <row r="360" spans="1:2" ht="12.75">
      <c r="A360" s="5">
        <v>344</v>
      </c>
      <c r="B360" s="67"/>
    </row>
    <row r="361" spans="1:2" ht="12.75">
      <c r="A361" s="5">
        <v>345</v>
      </c>
      <c r="B361" s="67"/>
    </row>
    <row r="362" spans="1:2" ht="12.75">
      <c r="A362" s="5">
        <v>346</v>
      </c>
      <c r="B362" s="67"/>
    </row>
    <row r="363" spans="1:2" ht="12.75">
      <c r="A363" s="5">
        <v>347</v>
      </c>
      <c r="B363" s="67"/>
    </row>
    <row r="364" spans="1:2" ht="12.75">
      <c r="A364" s="5">
        <v>348</v>
      </c>
      <c r="B364" s="67"/>
    </row>
    <row r="365" spans="1:2" ht="12.75">
      <c r="A365" s="5">
        <v>349</v>
      </c>
      <c r="B365" s="67"/>
    </row>
    <row r="366" spans="1:2" ht="12.75">
      <c r="A366" s="5">
        <v>350</v>
      </c>
      <c r="B366" s="67"/>
    </row>
    <row r="367" spans="1:2" ht="12.75">
      <c r="A367" s="5">
        <v>351</v>
      </c>
      <c r="B367" s="67"/>
    </row>
    <row r="368" spans="1:2" ht="12.75">
      <c r="A368" s="5">
        <v>352</v>
      </c>
      <c r="B368" s="67"/>
    </row>
    <row r="369" spans="1:2" ht="12.75">
      <c r="A369" s="5">
        <v>353</v>
      </c>
      <c r="B369" s="67"/>
    </row>
    <row r="370" spans="1:2" ht="12.75">
      <c r="A370" s="5">
        <v>354</v>
      </c>
      <c r="B370" s="67"/>
    </row>
    <row r="371" spans="1:2" ht="12.75">
      <c r="A371" s="5">
        <v>355</v>
      </c>
      <c r="B371" s="67"/>
    </row>
    <row r="372" spans="1:2" ht="12.75">
      <c r="A372" s="5">
        <v>356</v>
      </c>
      <c r="B372" s="67"/>
    </row>
    <row r="373" spans="1:2" ht="12.75">
      <c r="A373" s="5">
        <v>357</v>
      </c>
      <c r="B373" s="67"/>
    </row>
    <row r="374" spans="1:2" ht="12.75">
      <c r="A374" s="5">
        <v>358</v>
      </c>
      <c r="B374" s="67"/>
    </row>
    <row r="375" spans="1:2" ht="12.75">
      <c r="A375" s="5">
        <v>359</v>
      </c>
      <c r="B375" s="67"/>
    </row>
    <row r="376" spans="1:2" ht="12.75">
      <c r="A376" s="5">
        <v>360</v>
      </c>
      <c r="B376" s="67"/>
    </row>
    <row r="377" spans="1:2" ht="12.75">
      <c r="A377" s="5">
        <v>361</v>
      </c>
      <c r="B377" s="67"/>
    </row>
    <row r="378" spans="1:2" ht="12.75">
      <c r="A378" s="5">
        <v>362</v>
      </c>
      <c r="B378" s="67"/>
    </row>
    <row r="379" spans="1:2" ht="12.75">
      <c r="A379" s="5">
        <v>363</v>
      </c>
      <c r="B379" s="67"/>
    </row>
    <row r="380" spans="1:2" ht="12.75">
      <c r="A380" s="5">
        <v>364</v>
      </c>
      <c r="B380" s="67"/>
    </row>
    <row r="381" spans="1:2" ht="12.75">
      <c r="A381" s="5">
        <v>365</v>
      </c>
      <c r="B381" s="68"/>
    </row>
  </sheetData>
  <sheetProtection/>
  <mergeCells count="12">
    <mergeCell ref="B47:B75"/>
    <mergeCell ref="B76:B106"/>
    <mergeCell ref="B107:B136"/>
    <mergeCell ref="B16:B46"/>
    <mergeCell ref="B260:B289"/>
    <mergeCell ref="B290:B320"/>
    <mergeCell ref="B321:B350"/>
    <mergeCell ref="B351:B381"/>
    <mergeCell ref="B137:B167"/>
    <mergeCell ref="B168:B197"/>
    <mergeCell ref="B198:B228"/>
    <mergeCell ref="B229:B259"/>
  </mergeCells>
  <printOptions horizontalCentered="1"/>
  <pageMargins left="0.1968503937007874" right="0.1968503937007874" top="0.7874015748031497" bottom="0.7874015748031497" header="0.5118110236220472" footer="0.5118110236220472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34"/>
  <sheetViews>
    <sheetView view="pageBreakPreview" zoomScale="75" zoomScaleSheetLayoutView="75" zoomScalePageLayoutView="0" workbookViewId="0" topLeftCell="B2">
      <selection activeCell="C4" sqref="C4"/>
    </sheetView>
  </sheetViews>
  <sheetFormatPr defaultColWidth="9.140625" defaultRowHeight="12.75"/>
  <cols>
    <col min="1" max="1" width="7.28125" style="0" customWidth="1"/>
    <col min="2" max="2" width="8.28125" style="0" customWidth="1"/>
    <col min="3" max="3" width="9.7109375" style="0" customWidth="1"/>
    <col min="6" max="6" width="8.28125" style="0" customWidth="1"/>
    <col min="7" max="7" width="9.7109375" style="0" customWidth="1"/>
    <col min="9" max="9" width="7.28125" style="0" customWidth="1"/>
    <col min="11" max="11" width="7.28125" style="0" customWidth="1"/>
    <col min="13" max="13" width="7.28125" style="0" customWidth="1"/>
    <col min="14" max="14" width="10.00390625" style="0" bestFit="1" customWidth="1"/>
    <col min="16" max="16" width="7.7109375" style="0" customWidth="1"/>
    <col min="17" max="17" width="6.57421875" style="0" customWidth="1"/>
    <col min="18" max="18" width="7.7109375" style="0" customWidth="1"/>
    <col min="19" max="19" width="8.7109375" style="0" customWidth="1"/>
    <col min="20" max="20" width="8.00390625" style="0" customWidth="1"/>
    <col min="21" max="21" width="8.28125" style="0" customWidth="1"/>
    <col min="22" max="22" width="7.00390625" style="0" customWidth="1"/>
    <col min="23" max="23" width="7.7109375" style="0" customWidth="1"/>
    <col min="24" max="24" width="6.7109375" style="0" customWidth="1"/>
    <col min="25" max="25" width="7.28125" style="0" customWidth="1"/>
  </cols>
  <sheetData>
    <row r="1" spans="1:5" ht="12.75">
      <c r="A1" s="70">
        <v>39448</v>
      </c>
      <c r="B1" s="70"/>
      <c r="C1" s="8">
        <v>1</v>
      </c>
      <c r="E1">
        <v>3.6</v>
      </c>
    </row>
    <row r="2" spans="1:25" ht="33.75">
      <c r="A2" s="71" t="s">
        <v>12</v>
      </c>
      <c r="B2" s="71" t="s">
        <v>13</v>
      </c>
      <c r="C2" s="9" t="s">
        <v>14</v>
      </c>
      <c r="D2" s="9" t="s">
        <v>15</v>
      </c>
      <c r="E2" s="9" t="s">
        <v>16</v>
      </c>
      <c r="F2" s="9" t="s">
        <v>17</v>
      </c>
      <c r="G2" s="9" t="s">
        <v>18</v>
      </c>
      <c r="H2" s="9" t="s">
        <v>19</v>
      </c>
      <c r="I2" s="9" t="s">
        <v>15</v>
      </c>
      <c r="J2" s="9" t="s">
        <v>20</v>
      </c>
      <c r="K2" s="9" t="s">
        <v>17</v>
      </c>
      <c r="L2" s="9" t="s">
        <v>21</v>
      </c>
      <c r="M2" s="10" t="s">
        <v>22</v>
      </c>
      <c r="N2" s="9" t="s">
        <v>23</v>
      </c>
      <c r="O2" s="9" t="s">
        <v>24</v>
      </c>
      <c r="P2" s="9" t="s">
        <v>15</v>
      </c>
      <c r="Q2" s="9" t="s">
        <v>35</v>
      </c>
      <c r="R2" s="9" t="s">
        <v>44</v>
      </c>
      <c r="S2" s="9" t="s">
        <v>26</v>
      </c>
      <c r="T2" s="10" t="s">
        <v>15</v>
      </c>
      <c r="U2" s="9" t="s">
        <v>27</v>
      </c>
      <c r="V2" s="9" t="s">
        <v>15</v>
      </c>
      <c r="W2" s="9" t="s">
        <v>28</v>
      </c>
      <c r="X2" s="9" t="s">
        <v>17</v>
      </c>
      <c r="Y2" s="10" t="s">
        <v>29</v>
      </c>
    </row>
    <row r="3" spans="1:25" ht="12.75">
      <c r="A3" s="72"/>
      <c r="B3" s="72"/>
      <c r="C3" s="10" t="s">
        <v>30</v>
      </c>
      <c r="D3" s="10"/>
      <c r="E3" s="10" t="s">
        <v>30</v>
      </c>
      <c r="F3" s="10"/>
      <c r="G3" s="10" t="s">
        <v>30</v>
      </c>
      <c r="H3" s="10" t="s">
        <v>31</v>
      </c>
      <c r="I3" s="10"/>
      <c r="J3" s="10" t="s">
        <v>31</v>
      </c>
      <c r="K3" s="10"/>
      <c r="L3" s="10" t="s">
        <v>31</v>
      </c>
      <c r="M3" s="10" t="s">
        <v>32</v>
      </c>
      <c r="N3" s="10" t="s">
        <v>33</v>
      </c>
      <c r="O3" s="10" t="s">
        <v>42</v>
      </c>
      <c r="P3" s="10"/>
      <c r="Q3" s="10"/>
      <c r="R3" s="10" t="s">
        <v>43</v>
      </c>
      <c r="S3" s="10"/>
      <c r="T3" s="10"/>
      <c r="U3" s="10"/>
      <c r="V3" s="10"/>
      <c r="W3" s="10"/>
      <c r="X3" s="10"/>
      <c r="Y3" s="10" t="s">
        <v>32</v>
      </c>
    </row>
    <row r="4" spans="1:25" ht="12.75">
      <c r="A4" s="6">
        <v>2024</v>
      </c>
      <c r="B4" s="52">
        <v>45536</v>
      </c>
      <c r="C4" s="36"/>
      <c r="D4" s="6"/>
      <c r="E4" s="36"/>
      <c r="F4" s="6"/>
      <c r="G4" s="6"/>
      <c r="H4" s="36"/>
      <c r="I4" s="6"/>
      <c r="J4" s="6"/>
      <c r="K4" s="6"/>
      <c r="L4" s="36"/>
      <c r="M4" s="6"/>
      <c r="N4" s="33"/>
      <c r="O4" s="33"/>
      <c r="P4" s="6"/>
      <c r="Q4" s="35"/>
      <c r="R4" s="36"/>
      <c r="S4" s="35"/>
      <c r="T4" s="6"/>
      <c r="U4" s="53"/>
      <c r="V4" s="45"/>
      <c r="W4" s="53"/>
      <c r="X4" s="45"/>
      <c r="Y4" s="46"/>
    </row>
    <row r="5" spans="1:25" ht="12.75">
      <c r="A5" s="6">
        <v>2024</v>
      </c>
      <c r="B5" s="52">
        <v>45537</v>
      </c>
      <c r="C5" s="6"/>
      <c r="D5" s="6"/>
      <c r="E5" s="36"/>
      <c r="F5" s="6"/>
      <c r="G5" s="6"/>
      <c r="H5" s="36"/>
      <c r="I5" s="6"/>
      <c r="J5" s="36"/>
      <c r="K5" s="6"/>
      <c r="L5" s="36"/>
      <c r="M5" s="6"/>
      <c r="N5" s="33"/>
      <c r="O5" s="33"/>
      <c r="P5" s="6"/>
      <c r="Q5" s="35"/>
      <c r="R5" s="36"/>
      <c r="S5" s="35"/>
      <c r="T5" s="6"/>
      <c r="U5" s="36"/>
      <c r="V5" s="6"/>
      <c r="W5" s="33"/>
      <c r="X5" s="6"/>
      <c r="Y5" s="34"/>
    </row>
    <row r="6" spans="1:25" ht="12.75">
      <c r="A6" s="6">
        <v>2024</v>
      </c>
      <c r="B6" s="52">
        <v>45538</v>
      </c>
      <c r="C6" s="36"/>
      <c r="D6" s="6"/>
      <c r="E6" s="36"/>
      <c r="F6" s="6"/>
      <c r="G6" s="36"/>
      <c r="H6" s="36"/>
      <c r="I6" s="6"/>
      <c r="J6" s="36"/>
      <c r="K6" s="6"/>
      <c r="L6" s="36"/>
      <c r="M6" s="35"/>
      <c r="N6" s="33"/>
      <c r="O6" s="33"/>
      <c r="P6" s="6"/>
      <c r="Q6" s="6"/>
      <c r="R6" s="6"/>
      <c r="S6" s="35"/>
      <c r="T6" s="6"/>
      <c r="U6" s="36"/>
      <c r="V6" s="6"/>
      <c r="W6" s="36"/>
      <c r="X6" s="6"/>
      <c r="Y6" s="34"/>
    </row>
    <row r="7" spans="1:25" ht="12.75">
      <c r="A7" s="6">
        <v>2024</v>
      </c>
      <c r="B7" s="52">
        <v>45539</v>
      </c>
      <c r="C7" s="36"/>
      <c r="D7" s="6"/>
      <c r="E7" s="36"/>
      <c r="F7" s="6"/>
      <c r="G7" s="36"/>
      <c r="H7" s="36"/>
      <c r="I7" s="6"/>
      <c r="J7" s="36"/>
      <c r="K7" s="6"/>
      <c r="L7" s="36"/>
      <c r="M7" s="6"/>
      <c r="N7" s="33"/>
      <c r="O7" s="33"/>
      <c r="P7" s="6"/>
      <c r="Q7" s="35"/>
      <c r="R7" s="36"/>
      <c r="S7" s="35"/>
      <c r="T7" s="6"/>
      <c r="U7" s="36"/>
      <c r="V7" s="37"/>
      <c r="W7" s="6"/>
      <c r="X7" s="6"/>
      <c r="Y7" s="34"/>
    </row>
    <row r="8" spans="1:25" ht="12.75">
      <c r="A8" s="6">
        <v>2024</v>
      </c>
      <c r="B8" s="52">
        <v>45540</v>
      </c>
      <c r="C8" s="6"/>
      <c r="D8" s="6"/>
      <c r="E8" s="36"/>
      <c r="F8" s="6"/>
      <c r="G8" s="36"/>
      <c r="H8" s="36"/>
      <c r="I8" s="6"/>
      <c r="J8" s="36"/>
      <c r="K8" s="6"/>
      <c r="L8" s="36"/>
      <c r="M8" s="6"/>
      <c r="N8" s="33"/>
      <c r="O8" s="33"/>
      <c r="P8" s="6"/>
      <c r="Q8" s="35"/>
      <c r="R8" s="36"/>
      <c r="S8" s="35"/>
      <c r="T8" s="6"/>
      <c r="U8" s="36"/>
      <c r="V8" s="6"/>
      <c r="W8" s="36"/>
      <c r="X8" s="6"/>
      <c r="Y8" s="34"/>
    </row>
    <row r="9" spans="1:25" ht="12.75">
      <c r="A9" s="6">
        <v>2024</v>
      </c>
      <c r="B9" s="52">
        <v>45541</v>
      </c>
      <c r="C9" s="6"/>
      <c r="D9" s="6"/>
      <c r="E9" s="36"/>
      <c r="F9" s="6"/>
      <c r="G9" s="36"/>
      <c r="H9" s="36"/>
      <c r="I9" s="6"/>
      <c r="J9" s="36"/>
      <c r="K9" s="6"/>
      <c r="L9" s="36"/>
      <c r="M9" s="37"/>
      <c r="N9" s="33"/>
      <c r="O9" s="33"/>
      <c r="P9" s="6"/>
      <c r="Q9" s="35"/>
      <c r="R9" s="36"/>
      <c r="S9" s="35"/>
      <c r="T9" s="6"/>
      <c r="U9" s="45"/>
      <c r="V9" s="45"/>
      <c r="W9" s="53"/>
      <c r="X9" s="45"/>
      <c r="Y9" s="46"/>
    </row>
    <row r="10" spans="1:25" ht="12.75">
      <c r="A10" s="6">
        <v>2024</v>
      </c>
      <c r="B10" s="52">
        <v>45542</v>
      </c>
      <c r="C10" s="6"/>
      <c r="D10" s="6"/>
      <c r="E10" s="6"/>
      <c r="F10" s="6"/>
      <c r="G10" s="36"/>
      <c r="H10" s="36"/>
      <c r="I10" s="6"/>
      <c r="J10" s="6"/>
      <c r="K10" s="6"/>
      <c r="L10" s="36"/>
      <c r="M10" s="6"/>
      <c r="N10" s="33"/>
      <c r="O10" s="33"/>
      <c r="P10" s="6"/>
      <c r="Q10" s="6"/>
      <c r="R10" s="36"/>
      <c r="S10" s="35"/>
      <c r="T10" s="6"/>
      <c r="U10" s="53"/>
      <c r="V10" s="45"/>
      <c r="W10" s="53"/>
      <c r="X10" s="45"/>
      <c r="Y10" s="46"/>
    </row>
    <row r="11" spans="1:25" ht="12.75">
      <c r="A11" s="6">
        <v>2024</v>
      </c>
      <c r="B11" s="52">
        <v>45543</v>
      </c>
      <c r="C11" s="36"/>
      <c r="D11" s="6"/>
      <c r="E11" s="36"/>
      <c r="F11" s="6"/>
      <c r="G11" s="36"/>
      <c r="H11" s="36"/>
      <c r="I11" s="6"/>
      <c r="J11" s="36"/>
      <c r="K11" s="6"/>
      <c r="L11" s="36"/>
      <c r="M11" s="6"/>
      <c r="N11" s="33"/>
      <c r="O11" s="33"/>
      <c r="P11" s="6"/>
      <c r="Q11" s="35"/>
      <c r="R11" s="36"/>
      <c r="S11" s="35"/>
      <c r="T11" s="6"/>
      <c r="U11" s="36"/>
      <c r="V11" s="6"/>
      <c r="W11" s="33"/>
      <c r="X11" s="6"/>
      <c r="Y11" s="34"/>
    </row>
    <row r="12" spans="1:25" ht="12.75">
      <c r="A12" s="6">
        <v>2024</v>
      </c>
      <c r="B12" s="52">
        <v>45544</v>
      </c>
      <c r="C12" s="36"/>
      <c r="D12" s="6"/>
      <c r="E12" s="36"/>
      <c r="F12" s="6"/>
      <c r="G12" s="36"/>
      <c r="H12" s="36"/>
      <c r="I12" s="6"/>
      <c r="J12" s="36"/>
      <c r="K12" s="6"/>
      <c r="L12" s="36"/>
      <c r="M12" s="6"/>
      <c r="N12" s="33"/>
      <c r="O12" s="33"/>
      <c r="P12" s="6"/>
      <c r="Q12" s="35"/>
      <c r="R12" s="6"/>
      <c r="S12" s="35"/>
      <c r="T12" s="6"/>
      <c r="U12" s="36"/>
      <c r="V12" s="6"/>
      <c r="W12" s="36"/>
      <c r="X12" s="6"/>
      <c r="Y12" s="34"/>
    </row>
    <row r="13" spans="1:25" ht="12.75">
      <c r="A13" s="6">
        <v>2024</v>
      </c>
      <c r="B13" s="52">
        <v>45545</v>
      </c>
      <c r="C13" s="6"/>
      <c r="D13" s="6"/>
      <c r="E13" s="36"/>
      <c r="F13" s="6"/>
      <c r="G13" s="36"/>
      <c r="H13" s="36"/>
      <c r="I13" s="6"/>
      <c r="J13" s="36"/>
      <c r="K13" s="6"/>
      <c r="L13" s="36"/>
      <c r="M13" s="6"/>
      <c r="N13" s="33"/>
      <c r="O13" s="33"/>
      <c r="P13" s="6"/>
      <c r="Q13" s="35"/>
      <c r="R13" s="6"/>
      <c r="S13" s="35"/>
      <c r="T13" s="6"/>
      <c r="U13" s="53"/>
      <c r="V13" s="45"/>
      <c r="W13" s="53"/>
      <c r="X13" s="45"/>
      <c r="Y13" s="46"/>
    </row>
    <row r="14" spans="1:26" ht="12.75">
      <c r="A14" s="6">
        <v>2024</v>
      </c>
      <c r="B14" s="52">
        <v>45546</v>
      </c>
      <c r="C14" s="6"/>
      <c r="D14" s="6"/>
      <c r="E14" s="6"/>
      <c r="F14" s="6"/>
      <c r="G14" s="36"/>
      <c r="H14" s="36"/>
      <c r="I14" s="6"/>
      <c r="J14" s="36"/>
      <c r="K14" s="6"/>
      <c r="L14" s="36"/>
      <c r="M14" s="6"/>
      <c r="N14" s="33"/>
      <c r="O14" s="33"/>
      <c r="P14" s="6"/>
      <c r="Q14" s="35"/>
      <c r="R14" s="36"/>
      <c r="S14" s="35"/>
      <c r="T14" s="6"/>
      <c r="U14" s="36"/>
      <c r="V14" s="6"/>
      <c r="W14" s="36"/>
      <c r="X14" s="6"/>
      <c r="Y14" s="34"/>
      <c r="Z14" s="13"/>
    </row>
    <row r="15" spans="1:25" ht="12.75">
      <c r="A15" s="6">
        <v>2024</v>
      </c>
      <c r="B15" s="52">
        <v>45547</v>
      </c>
      <c r="C15" s="6"/>
      <c r="D15" s="6"/>
      <c r="E15" s="36"/>
      <c r="F15" s="6"/>
      <c r="G15" s="36"/>
      <c r="H15" s="36"/>
      <c r="I15" s="6"/>
      <c r="J15" s="6"/>
      <c r="K15" s="6"/>
      <c r="L15" s="36"/>
      <c r="M15" s="37"/>
      <c r="N15" s="33"/>
      <c r="O15" s="33"/>
      <c r="P15" s="6"/>
      <c r="Q15" s="35"/>
      <c r="R15" s="36"/>
      <c r="S15" s="35"/>
      <c r="T15" s="6"/>
      <c r="U15" s="53"/>
      <c r="V15" s="45"/>
      <c r="W15" s="53"/>
      <c r="X15" s="45"/>
      <c r="Y15" s="46"/>
    </row>
    <row r="16" spans="1:25" ht="12.75">
      <c r="A16" s="6">
        <v>2024</v>
      </c>
      <c r="B16" s="52">
        <v>45548</v>
      </c>
      <c r="C16" s="36"/>
      <c r="D16" s="6"/>
      <c r="E16" s="6"/>
      <c r="F16" s="6"/>
      <c r="G16" s="36"/>
      <c r="H16" s="36"/>
      <c r="I16" s="6"/>
      <c r="J16" s="6"/>
      <c r="K16" s="6"/>
      <c r="L16" s="36"/>
      <c r="M16" s="6"/>
      <c r="N16" s="33"/>
      <c r="O16" s="33"/>
      <c r="P16" s="6"/>
      <c r="Q16" s="35"/>
      <c r="R16" s="6"/>
      <c r="S16" s="35"/>
      <c r="T16" s="6"/>
      <c r="U16" s="36"/>
      <c r="V16" s="6"/>
      <c r="W16" s="36"/>
      <c r="X16" s="6"/>
      <c r="Y16" s="34"/>
    </row>
    <row r="17" spans="1:25" ht="12.75">
      <c r="A17" s="6">
        <v>2024</v>
      </c>
      <c r="B17" s="52">
        <v>45549</v>
      </c>
      <c r="C17" s="6"/>
      <c r="D17" s="6"/>
      <c r="E17" s="36"/>
      <c r="F17" s="6"/>
      <c r="G17" s="36"/>
      <c r="H17" s="36"/>
      <c r="I17" s="6"/>
      <c r="J17" s="36"/>
      <c r="K17" s="6"/>
      <c r="L17" s="36"/>
      <c r="M17" s="6"/>
      <c r="N17" s="33"/>
      <c r="O17" s="33"/>
      <c r="P17" s="6"/>
      <c r="Q17" s="35"/>
      <c r="R17" s="36"/>
      <c r="S17" s="35"/>
      <c r="T17" s="6"/>
      <c r="U17" s="36"/>
      <c r="V17" s="6"/>
      <c r="W17" s="36"/>
      <c r="X17" s="6"/>
      <c r="Y17" s="34"/>
    </row>
    <row r="18" spans="1:25" ht="12.75">
      <c r="A18" s="6">
        <v>2024</v>
      </c>
      <c r="B18" s="52">
        <v>45550</v>
      </c>
      <c r="C18" s="6"/>
      <c r="D18" s="6"/>
      <c r="E18" s="36"/>
      <c r="F18" s="6"/>
      <c r="G18" s="36"/>
      <c r="H18" s="36"/>
      <c r="I18" s="6"/>
      <c r="J18" s="36"/>
      <c r="K18" s="6"/>
      <c r="L18" s="36"/>
      <c r="M18" s="6"/>
      <c r="N18" s="33"/>
      <c r="O18" s="33"/>
      <c r="P18" s="6"/>
      <c r="Q18" s="35"/>
      <c r="R18" s="6"/>
      <c r="S18" s="35"/>
      <c r="T18" s="6"/>
      <c r="U18" s="53"/>
      <c r="V18" s="45"/>
      <c r="W18" s="53"/>
      <c r="X18" s="45"/>
      <c r="Y18" s="46"/>
    </row>
    <row r="19" spans="1:25" ht="12.75">
      <c r="A19" s="6">
        <v>2024</v>
      </c>
      <c r="B19" s="52">
        <v>45551</v>
      </c>
      <c r="C19" s="36"/>
      <c r="D19" s="6"/>
      <c r="E19" s="36"/>
      <c r="F19" s="6"/>
      <c r="G19" s="36"/>
      <c r="H19" s="36"/>
      <c r="I19" s="6"/>
      <c r="J19" s="36"/>
      <c r="K19" s="6"/>
      <c r="L19" s="6"/>
      <c r="M19" s="6"/>
      <c r="N19" s="33"/>
      <c r="O19" s="33"/>
      <c r="P19" s="6"/>
      <c r="Q19" s="35"/>
      <c r="R19" s="36"/>
      <c r="S19" s="35"/>
      <c r="T19" s="6"/>
      <c r="U19" s="53"/>
      <c r="V19" s="45"/>
      <c r="W19" s="53"/>
      <c r="X19" s="45"/>
      <c r="Y19" s="46"/>
    </row>
    <row r="20" spans="1:25" ht="12.75">
      <c r="A20" s="6">
        <v>2024</v>
      </c>
      <c r="B20" s="52">
        <v>45552</v>
      </c>
      <c r="C20" s="36"/>
      <c r="D20" s="6"/>
      <c r="E20" s="6"/>
      <c r="F20" s="6"/>
      <c r="G20" s="36"/>
      <c r="H20" s="36"/>
      <c r="I20" s="6"/>
      <c r="J20" s="36"/>
      <c r="K20" s="6"/>
      <c r="L20" s="36"/>
      <c r="M20" s="35"/>
      <c r="N20" s="33"/>
      <c r="O20" s="33"/>
      <c r="P20" s="6"/>
      <c r="Q20" s="35"/>
      <c r="R20" s="36"/>
      <c r="S20" s="35"/>
      <c r="T20" s="6"/>
      <c r="U20" s="36"/>
      <c r="V20" s="6"/>
      <c r="W20" s="36"/>
      <c r="X20" s="6"/>
      <c r="Y20" s="34"/>
    </row>
    <row r="21" spans="1:25" ht="12.75">
      <c r="A21" s="6">
        <v>2024</v>
      </c>
      <c r="B21" s="52">
        <v>45553</v>
      </c>
      <c r="C21" s="36"/>
      <c r="D21" s="6"/>
      <c r="E21" s="36"/>
      <c r="F21" s="6"/>
      <c r="G21" s="36"/>
      <c r="H21" s="36"/>
      <c r="I21" s="6"/>
      <c r="J21" s="36"/>
      <c r="K21" s="6"/>
      <c r="L21" s="36"/>
      <c r="M21" s="6"/>
      <c r="N21" s="33"/>
      <c r="O21" s="33"/>
      <c r="P21" s="6"/>
      <c r="Q21" s="35"/>
      <c r="R21" s="6"/>
      <c r="S21" s="35"/>
      <c r="T21" s="6"/>
      <c r="U21" s="36"/>
      <c r="V21" s="37"/>
      <c r="W21" s="6"/>
      <c r="X21" s="6"/>
      <c r="Y21" s="34"/>
    </row>
    <row r="22" spans="1:27" ht="12.75">
      <c r="A22" s="6">
        <v>2024</v>
      </c>
      <c r="B22" s="52">
        <v>45554</v>
      </c>
      <c r="C22" s="36"/>
      <c r="D22" s="6"/>
      <c r="E22" s="6"/>
      <c r="F22" s="6"/>
      <c r="G22" s="36"/>
      <c r="H22" s="36"/>
      <c r="I22" s="6"/>
      <c r="J22" s="36"/>
      <c r="K22" s="6"/>
      <c r="L22" s="36"/>
      <c r="M22" s="35"/>
      <c r="N22" s="33"/>
      <c r="O22" s="33"/>
      <c r="P22" s="6"/>
      <c r="Q22" s="35"/>
      <c r="R22" s="36"/>
      <c r="S22" s="35"/>
      <c r="T22" s="6"/>
      <c r="U22" s="36"/>
      <c r="V22" s="6"/>
      <c r="W22" s="36"/>
      <c r="X22" s="6"/>
      <c r="Y22" s="34"/>
      <c r="AA22" s="26"/>
    </row>
    <row r="23" spans="1:25" ht="12.75">
      <c r="A23" s="6">
        <v>2024</v>
      </c>
      <c r="B23" s="52">
        <v>45555</v>
      </c>
      <c r="C23" s="36"/>
      <c r="D23" s="6"/>
      <c r="E23" s="36"/>
      <c r="F23" s="6"/>
      <c r="G23" s="36"/>
      <c r="H23" s="36"/>
      <c r="I23" s="6"/>
      <c r="J23" s="36"/>
      <c r="K23" s="6"/>
      <c r="L23" s="36"/>
      <c r="M23" s="37"/>
      <c r="N23" s="33"/>
      <c r="O23" s="33"/>
      <c r="P23" s="6"/>
      <c r="Q23" s="35"/>
      <c r="R23" s="36"/>
      <c r="S23" s="35"/>
      <c r="T23" s="6"/>
      <c r="U23" s="6"/>
      <c r="V23" s="6"/>
      <c r="W23" s="36"/>
      <c r="X23" s="6"/>
      <c r="Y23" s="6"/>
    </row>
    <row r="24" spans="1:25" ht="12.75">
      <c r="A24" s="6">
        <v>2024</v>
      </c>
      <c r="B24" s="52">
        <v>45556</v>
      </c>
      <c r="C24" s="6"/>
      <c r="D24" s="6"/>
      <c r="E24" s="6"/>
      <c r="F24" s="6"/>
      <c r="G24" s="36"/>
      <c r="H24" s="36"/>
      <c r="I24" s="6"/>
      <c r="J24" s="36"/>
      <c r="K24" s="6"/>
      <c r="L24" s="36"/>
      <c r="M24" s="6"/>
      <c r="N24" s="33"/>
      <c r="O24" s="33"/>
      <c r="P24" s="6"/>
      <c r="Q24" s="35"/>
      <c r="R24" s="36"/>
      <c r="S24" s="35"/>
      <c r="T24" s="6"/>
      <c r="U24" s="36"/>
      <c r="V24" s="6"/>
      <c r="W24" s="36"/>
      <c r="X24" s="6"/>
      <c r="Y24" s="34"/>
    </row>
    <row r="25" spans="1:25" ht="12.75">
      <c r="A25" s="6">
        <v>2024</v>
      </c>
      <c r="B25" s="52">
        <v>45557</v>
      </c>
      <c r="C25" s="36"/>
      <c r="D25" s="6"/>
      <c r="E25" s="36"/>
      <c r="F25" s="6"/>
      <c r="G25" s="36"/>
      <c r="H25" s="36"/>
      <c r="I25" s="6"/>
      <c r="J25" s="36"/>
      <c r="K25" s="6"/>
      <c r="L25" s="36"/>
      <c r="M25" s="6"/>
      <c r="N25" s="33"/>
      <c r="O25" s="33"/>
      <c r="P25" s="6"/>
      <c r="Q25" s="35"/>
      <c r="R25" s="36"/>
      <c r="S25" s="35"/>
      <c r="T25" s="6"/>
      <c r="U25" s="36"/>
      <c r="V25" s="6"/>
      <c r="W25" s="6"/>
      <c r="X25" s="6"/>
      <c r="Y25" s="34"/>
    </row>
    <row r="26" spans="1:26" ht="12.75">
      <c r="A26" s="6">
        <v>2024</v>
      </c>
      <c r="B26" s="52">
        <v>45558</v>
      </c>
      <c r="C26" s="36"/>
      <c r="D26" s="6"/>
      <c r="E26" s="36"/>
      <c r="F26" s="6"/>
      <c r="G26" s="36"/>
      <c r="H26" s="36"/>
      <c r="I26" s="6"/>
      <c r="J26" s="36"/>
      <c r="K26" s="6"/>
      <c r="L26" s="36"/>
      <c r="M26" s="6"/>
      <c r="N26" s="33"/>
      <c r="O26" s="33"/>
      <c r="P26" s="6"/>
      <c r="Q26" s="35"/>
      <c r="R26" s="36"/>
      <c r="S26" s="35"/>
      <c r="T26" s="6"/>
      <c r="U26" s="36"/>
      <c r="V26" s="6"/>
      <c r="W26" s="36"/>
      <c r="X26" s="6"/>
      <c r="Y26" s="34"/>
      <c r="Z26" s="31"/>
    </row>
    <row r="27" spans="1:25" ht="12.75">
      <c r="A27" s="6">
        <v>2024</v>
      </c>
      <c r="B27" s="52">
        <v>45559</v>
      </c>
      <c r="C27" s="36"/>
      <c r="D27" s="6"/>
      <c r="E27" s="36"/>
      <c r="F27" s="6"/>
      <c r="G27" s="36"/>
      <c r="H27" s="36"/>
      <c r="I27" s="6"/>
      <c r="J27" s="6"/>
      <c r="K27" s="6"/>
      <c r="L27" s="36"/>
      <c r="M27" s="37"/>
      <c r="N27" s="33"/>
      <c r="O27" s="33"/>
      <c r="P27" s="6"/>
      <c r="Q27" s="35"/>
      <c r="R27" s="6"/>
      <c r="S27" s="35"/>
      <c r="T27" s="6"/>
      <c r="U27" s="36"/>
      <c r="V27" s="6"/>
      <c r="W27" s="6"/>
      <c r="X27" s="6"/>
      <c r="Y27" s="34"/>
    </row>
    <row r="28" spans="1:26" ht="12.75">
      <c r="A28" s="6">
        <v>2024</v>
      </c>
      <c r="B28" s="52">
        <v>45560</v>
      </c>
      <c r="C28" s="36"/>
      <c r="D28" s="6"/>
      <c r="E28" s="36"/>
      <c r="F28" s="6"/>
      <c r="G28" s="36"/>
      <c r="H28" s="36"/>
      <c r="I28" s="6"/>
      <c r="J28" s="36"/>
      <c r="K28" s="6"/>
      <c r="L28" s="36"/>
      <c r="M28" s="6"/>
      <c r="N28" s="33"/>
      <c r="O28" s="33"/>
      <c r="P28" s="6"/>
      <c r="Q28" s="35"/>
      <c r="R28" s="36"/>
      <c r="S28" s="35"/>
      <c r="T28" s="6"/>
      <c r="U28" s="36"/>
      <c r="V28" s="6"/>
      <c r="W28" s="6"/>
      <c r="X28" s="6"/>
      <c r="Y28" s="38"/>
      <c r="Z28" s="26"/>
    </row>
    <row r="29" spans="1:26" ht="12.75">
      <c r="A29" s="6">
        <v>2024</v>
      </c>
      <c r="B29" s="52">
        <v>45561</v>
      </c>
      <c r="C29" s="36"/>
      <c r="D29" s="6"/>
      <c r="E29" s="36"/>
      <c r="F29" s="6"/>
      <c r="G29" s="36"/>
      <c r="H29" s="36"/>
      <c r="I29" s="6"/>
      <c r="J29" s="6"/>
      <c r="K29" s="6"/>
      <c r="L29" s="36"/>
      <c r="M29" s="37"/>
      <c r="N29" s="33"/>
      <c r="O29" s="33"/>
      <c r="P29" s="6"/>
      <c r="Q29" s="35"/>
      <c r="R29" s="6"/>
      <c r="S29" s="35"/>
      <c r="T29" s="6"/>
      <c r="U29" s="36"/>
      <c r="V29" s="6"/>
      <c r="W29" s="36"/>
      <c r="X29" s="6"/>
      <c r="Y29" s="34"/>
      <c r="Z29" s="26"/>
    </row>
    <row r="30" spans="1:25" ht="12.75">
      <c r="A30" s="6">
        <v>2024</v>
      </c>
      <c r="B30" s="52">
        <v>45562</v>
      </c>
      <c r="C30" s="36"/>
      <c r="D30" s="6"/>
      <c r="E30" s="36"/>
      <c r="F30" s="6"/>
      <c r="G30" s="36"/>
      <c r="H30" s="36"/>
      <c r="I30" s="6"/>
      <c r="J30" s="36"/>
      <c r="K30" s="6"/>
      <c r="L30" s="36"/>
      <c r="M30" s="37"/>
      <c r="N30" s="33"/>
      <c r="O30" s="33"/>
      <c r="P30" s="6"/>
      <c r="Q30" s="35"/>
      <c r="R30" s="36"/>
      <c r="S30" s="35"/>
      <c r="T30" s="6"/>
      <c r="U30" s="36"/>
      <c r="V30" s="6"/>
      <c r="W30" s="36"/>
      <c r="X30" s="6"/>
      <c r="Y30" s="34"/>
    </row>
    <row r="31" spans="1:25" ht="12.75">
      <c r="A31" s="6">
        <v>2024</v>
      </c>
      <c r="B31" s="52">
        <v>45563</v>
      </c>
      <c r="C31" s="36"/>
      <c r="D31" s="6"/>
      <c r="E31" s="6"/>
      <c r="F31" s="6"/>
      <c r="G31" s="36"/>
      <c r="H31" s="36"/>
      <c r="I31" s="6"/>
      <c r="J31" s="36"/>
      <c r="K31" s="6"/>
      <c r="L31" s="36"/>
      <c r="M31" s="37"/>
      <c r="N31" s="33"/>
      <c r="O31" s="33"/>
      <c r="P31" s="6"/>
      <c r="Q31" s="35"/>
      <c r="R31" s="36"/>
      <c r="S31" s="35"/>
      <c r="T31" s="6"/>
      <c r="U31" s="36"/>
      <c r="V31" s="6"/>
      <c r="W31" s="36"/>
      <c r="X31" s="6"/>
      <c r="Y31" s="34"/>
    </row>
    <row r="32" spans="1:25" ht="12.75">
      <c r="A32" s="6">
        <v>2024</v>
      </c>
      <c r="B32" s="52">
        <v>45564</v>
      </c>
      <c r="C32" s="36"/>
      <c r="D32" s="6"/>
      <c r="E32" s="36"/>
      <c r="F32" s="6"/>
      <c r="G32" s="36"/>
      <c r="H32" s="36"/>
      <c r="I32" s="6"/>
      <c r="J32" s="36"/>
      <c r="K32" s="6"/>
      <c r="L32" s="36"/>
      <c r="M32" s="6"/>
      <c r="N32" s="33"/>
      <c r="O32" s="33"/>
      <c r="P32" s="6"/>
      <c r="Q32" s="35"/>
      <c r="R32" s="36"/>
      <c r="S32" s="35"/>
      <c r="T32" s="6"/>
      <c r="U32" s="36"/>
      <c r="V32" s="6"/>
      <c r="W32" s="36"/>
      <c r="X32" s="6"/>
      <c r="Y32" s="34"/>
    </row>
    <row r="33" spans="1:25" ht="12.75">
      <c r="A33" s="6">
        <v>2024</v>
      </c>
      <c r="B33" s="52">
        <v>45565</v>
      </c>
      <c r="C33" s="36"/>
      <c r="D33" s="6"/>
      <c r="E33" s="6"/>
      <c r="F33" s="6"/>
      <c r="G33" s="36"/>
      <c r="H33" s="36"/>
      <c r="I33" s="6"/>
      <c r="J33" s="36"/>
      <c r="K33" s="6"/>
      <c r="L33" s="36"/>
      <c r="M33" s="37"/>
      <c r="N33" s="33"/>
      <c r="O33" s="33"/>
      <c r="P33" s="6"/>
      <c r="Q33" s="35"/>
      <c r="R33" s="36"/>
      <c r="S33" s="35"/>
      <c r="T33" s="6"/>
      <c r="U33" s="6"/>
      <c r="V33" s="6"/>
      <c r="W33" s="36"/>
      <c r="X33" s="6"/>
      <c r="Y33" s="6"/>
    </row>
    <row r="34" spans="3:25" ht="12.75">
      <c r="C34" s="39" t="e">
        <f>AVERAGE(C4:C33)</f>
        <v>#DIV/0!</v>
      </c>
      <c r="D34" s="32"/>
      <c r="E34" s="39" t="e">
        <f>AVERAGE(E4:E33)</f>
        <v>#DIV/0!</v>
      </c>
      <c r="F34" s="32"/>
      <c r="G34" s="39" t="e">
        <f>AVERAGE(G4:G33)</f>
        <v>#DIV/0!</v>
      </c>
      <c r="H34" s="39" t="e">
        <f>AVERAGE(H4:H33)</f>
        <v>#DIV/0!</v>
      </c>
      <c r="I34" s="32"/>
      <c r="J34" s="39" t="e">
        <f>AVERAGE(J4:J33)</f>
        <v>#DIV/0!</v>
      </c>
      <c r="K34" s="32"/>
      <c r="L34" s="39" t="e">
        <f>AVERAGE(L4:L33)</f>
        <v>#DIV/0!</v>
      </c>
      <c r="M34" s="40">
        <f>SUM(M4:M33)</f>
        <v>0</v>
      </c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40">
        <f>SUM(Y4:Y33)</f>
        <v>0</v>
      </c>
    </row>
  </sheetData>
  <sheetProtection/>
  <mergeCells count="3">
    <mergeCell ref="A1:B1"/>
    <mergeCell ref="A2:A3"/>
    <mergeCell ref="B2:B3"/>
  </mergeCells>
  <printOptions horizontalCentered="1"/>
  <pageMargins left="0.3937007874015748" right="0.3937007874015748" top="0.7874015748031497" bottom="0.5905511811023623" header="0.5118110236220472" footer="0.5118110236220472"/>
  <pageSetup horizontalDpi="300" verticalDpi="300" orientation="landscape" paperSize="9" scale="68" r:id="rId1"/>
  <headerFooter alignWithMargins="0">
    <oddHeader>&amp;CDADOS METEOROLÓGICOS - ESTAÇÃO EXPERIMENTAL DE CITRICULTURA DE BEBEDOURO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A35"/>
  <sheetViews>
    <sheetView view="pageBreakPreview" zoomScale="75" zoomScaleSheetLayoutView="75" zoomScalePageLayoutView="0" workbookViewId="0" topLeftCell="B2">
      <selection activeCell="C4" sqref="C4"/>
    </sheetView>
  </sheetViews>
  <sheetFormatPr defaultColWidth="9.140625" defaultRowHeight="12.75"/>
  <cols>
    <col min="1" max="1" width="7.28125" style="0" customWidth="1"/>
    <col min="2" max="2" width="9.00390625" style="0" customWidth="1"/>
    <col min="3" max="3" width="9.7109375" style="0" customWidth="1"/>
    <col min="6" max="6" width="8.28125" style="0" customWidth="1"/>
    <col min="7" max="7" width="9.7109375" style="0" customWidth="1"/>
    <col min="9" max="9" width="7.28125" style="0" customWidth="1"/>
    <col min="11" max="11" width="7.28125" style="0" customWidth="1"/>
    <col min="13" max="13" width="7.28125" style="0" customWidth="1"/>
    <col min="14" max="14" width="8.7109375" style="0" customWidth="1"/>
    <col min="16" max="16" width="6.7109375" style="0" customWidth="1"/>
    <col min="17" max="17" width="7.421875" style="0" customWidth="1"/>
    <col min="18" max="18" width="7.7109375" style="0" customWidth="1"/>
    <col min="19" max="19" width="8.7109375" style="0" customWidth="1"/>
    <col min="20" max="20" width="8.00390625" style="0" customWidth="1"/>
    <col min="21" max="21" width="8.28125" style="0" customWidth="1"/>
    <col min="22" max="22" width="7.00390625" style="0" customWidth="1"/>
    <col min="23" max="23" width="7.7109375" style="0" customWidth="1"/>
    <col min="24" max="24" width="6.7109375" style="0" customWidth="1"/>
    <col min="25" max="25" width="7.28125" style="0" customWidth="1"/>
  </cols>
  <sheetData>
    <row r="1" spans="1:5" ht="12.75">
      <c r="A1" s="70">
        <v>39448</v>
      </c>
      <c r="B1" s="70"/>
      <c r="C1" s="8">
        <v>1</v>
      </c>
      <c r="E1">
        <v>3.6</v>
      </c>
    </row>
    <row r="2" spans="1:25" ht="33.75">
      <c r="A2" s="71" t="s">
        <v>12</v>
      </c>
      <c r="B2" s="71" t="s">
        <v>13</v>
      </c>
      <c r="C2" s="9" t="s">
        <v>14</v>
      </c>
      <c r="D2" s="9" t="s">
        <v>15</v>
      </c>
      <c r="E2" s="9" t="s">
        <v>16</v>
      </c>
      <c r="F2" s="9" t="s">
        <v>17</v>
      </c>
      <c r="G2" s="9" t="s">
        <v>18</v>
      </c>
      <c r="H2" s="9" t="s">
        <v>19</v>
      </c>
      <c r="I2" s="9" t="s">
        <v>15</v>
      </c>
      <c r="J2" s="9" t="s">
        <v>20</v>
      </c>
      <c r="K2" s="9" t="s">
        <v>17</v>
      </c>
      <c r="L2" s="9" t="s">
        <v>21</v>
      </c>
      <c r="M2" s="10" t="s">
        <v>22</v>
      </c>
      <c r="N2" s="9" t="s">
        <v>23</v>
      </c>
      <c r="O2" s="9" t="s">
        <v>24</v>
      </c>
      <c r="P2" s="9" t="s">
        <v>15</v>
      </c>
      <c r="Q2" s="9" t="s">
        <v>47</v>
      </c>
      <c r="R2" s="9" t="s">
        <v>44</v>
      </c>
      <c r="S2" s="9" t="s">
        <v>26</v>
      </c>
      <c r="T2" s="10" t="s">
        <v>15</v>
      </c>
      <c r="U2" s="9" t="s">
        <v>27</v>
      </c>
      <c r="V2" s="9" t="s">
        <v>15</v>
      </c>
      <c r="W2" s="9" t="s">
        <v>28</v>
      </c>
      <c r="X2" s="9" t="s">
        <v>17</v>
      </c>
      <c r="Y2" s="10" t="s">
        <v>29</v>
      </c>
    </row>
    <row r="3" spans="1:25" ht="12.75">
      <c r="A3" s="72"/>
      <c r="B3" s="72"/>
      <c r="C3" s="10" t="s">
        <v>30</v>
      </c>
      <c r="D3" s="10"/>
      <c r="E3" s="10" t="s">
        <v>30</v>
      </c>
      <c r="F3" s="10"/>
      <c r="G3" s="10" t="s">
        <v>30</v>
      </c>
      <c r="H3" s="10" t="s">
        <v>31</v>
      </c>
      <c r="I3" s="10"/>
      <c r="J3" s="10" t="s">
        <v>31</v>
      </c>
      <c r="K3" s="10"/>
      <c r="L3" s="10" t="s">
        <v>31</v>
      </c>
      <c r="M3" s="10" t="s">
        <v>32</v>
      </c>
      <c r="N3" s="10" t="s">
        <v>33</v>
      </c>
      <c r="O3" s="10" t="s">
        <v>42</v>
      </c>
      <c r="P3" s="10"/>
      <c r="Q3" s="10"/>
      <c r="R3" s="10" t="s">
        <v>43</v>
      </c>
      <c r="S3" s="10"/>
      <c r="T3" s="10"/>
      <c r="U3" s="10"/>
      <c r="V3" s="10"/>
      <c r="W3" s="10"/>
      <c r="X3" s="10"/>
      <c r="Y3" s="10" t="s">
        <v>32</v>
      </c>
    </row>
    <row r="4" spans="1:25" ht="12.75">
      <c r="A4" s="6">
        <v>2024</v>
      </c>
      <c r="B4" s="52">
        <v>45566</v>
      </c>
      <c r="C4" s="35"/>
      <c r="D4" s="6"/>
      <c r="E4" s="35"/>
      <c r="F4" s="6"/>
      <c r="G4" s="35"/>
      <c r="H4" s="35"/>
      <c r="I4" s="6"/>
      <c r="J4" s="35"/>
      <c r="K4" s="6"/>
      <c r="L4" s="35"/>
      <c r="M4" s="35"/>
      <c r="N4" s="42"/>
      <c r="O4" s="42"/>
      <c r="P4" s="6"/>
      <c r="Q4" s="35"/>
      <c r="R4" s="36"/>
      <c r="S4" s="35"/>
      <c r="T4" s="6"/>
      <c r="U4" s="36"/>
      <c r="V4" s="6"/>
      <c r="W4" s="6"/>
      <c r="X4" s="6"/>
      <c r="Y4" s="34"/>
    </row>
    <row r="5" spans="1:25" ht="12.75">
      <c r="A5" s="6">
        <v>2024</v>
      </c>
      <c r="B5" s="52">
        <v>45567</v>
      </c>
      <c r="C5" s="35"/>
      <c r="D5" s="6"/>
      <c r="E5" s="35"/>
      <c r="F5" s="6"/>
      <c r="G5" s="35"/>
      <c r="H5" s="35"/>
      <c r="I5" s="6"/>
      <c r="J5" s="35"/>
      <c r="K5" s="6"/>
      <c r="L5" s="35"/>
      <c r="M5" s="35"/>
      <c r="N5" s="42"/>
      <c r="O5" s="42"/>
      <c r="P5" s="6"/>
      <c r="Q5" s="35"/>
      <c r="R5" s="36"/>
      <c r="S5" s="35"/>
      <c r="T5" s="6"/>
      <c r="U5" s="36"/>
      <c r="V5" s="6"/>
      <c r="W5" s="33"/>
      <c r="X5" s="6"/>
      <c r="Y5" s="34"/>
    </row>
    <row r="6" spans="1:25" ht="12.75">
      <c r="A6" s="6">
        <v>2024</v>
      </c>
      <c r="B6" s="52">
        <v>45568</v>
      </c>
      <c r="C6" s="35"/>
      <c r="D6" s="6"/>
      <c r="E6" s="35"/>
      <c r="F6" s="6"/>
      <c r="G6" s="35"/>
      <c r="H6" s="35"/>
      <c r="I6" s="6"/>
      <c r="J6" s="35"/>
      <c r="K6" s="6"/>
      <c r="L6" s="35"/>
      <c r="M6" s="35"/>
      <c r="N6" s="42"/>
      <c r="O6" s="42"/>
      <c r="P6" s="6"/>
      <c r="Q6" s="35"/>
      <c r="R6" s="36"/>
      <c r="S6" s="35"/>
      <c r="T6" s="6"/>
      <c r="U6" s="36"/>
      <c r="V6" s="6"/>
      <c r="W6" s="6"/>
      <c r="X6" s="6"/>
      <c r="Y6" s="34"/>
    </row>
    <row r="7" spans="1:25" ht="12.75">
      <c r="A7" s="6">
        <v>2024</v>
      </c>
      <c r="B7" s="52">
        <v>45569</v>
      </c>
      <c r="C7" s="35"/>
      <c r="D7" s="6"/>
      <c r="E7" s="35"/>
      <c r="F7" s="6"/>
      <c r="G7" s="35"/>
      <c r="H7" s="35"/>
      <c r="I7" s="6"/>
      <c r="J7" s="35"/>
      <c r="K7" s="6"/>
      <c r="L7" s="35"/>
      <c r="M7" s="35"/>
      <c r="N7" s="42"/>
      <c r="O7" s="42"/>
      <c r="P7" s="6"/>
      <c r="Q7" s="35"/>
      <c r="R7" s="36"/>
      <c r="S7" s="35"/>
      <c r="T7" s="6"/>
      <c r="U7" s="36"/>
      <c r="V7" s="6"/>
      <c r="W7" s="36"/>
      <c r="X7" s="6"/>
      <c r="Y7" s="34"/>
    </row>
    <row r="8" spans="1:25" ht="12.75">
      <c r="A8" s="6">
        <v>2024</v>
      </c>
      <c r="B8" s="52">
        <v>45570</v>
      </c>
      <c r="C8" s="35"/>
      <c r="D8" s="6"/>
      <c r="E8" s="35"/>
      <c r="F8" s="6"/>
      <c r="G8" s="35"/>
      <c r="H8" s="35"/>
      <c r="I8" s="6"/>
      <c r="J8" s="35"/>
      <c r="K8" s="6"/>
      <c r="L8" s="35"/>
      <c r="M8" s="35"/>
      <c r="N8" s="42"/>
      <c r="O8" s="42"/>
      <c r="P8" s="6"/>
      <c r="Q8" s="35"/>
      <c r="R8" s="36"/>
      <c r="S8" s="35"/>
      <c r="T8" s="6"/>
      <c r="U8" s="36"/>
      <c r="V8" s="6"/>
      <c r="W8" s="36"/>
      <c r="X8" s="6"/>
      <c r="Y8" s="34"/>
    </row>
    <row r="9" spans="1:25" ht="12.75">
      <c r="A9" s="6">
        <v>2024</v>
      </c>
      <c r="B9" s="52">
        <v>45571</v>
      </c>
      <c r="C9" s="35"/>
      <c r="D9" s="6"/>
      <c r="E9" s="35"/>
      <c r="F9" s="6"/>
      <c r="G9" s="35"/>
      <c r="H9" s="35"/>
      <c r="I9" s="6"/>
      <c r="J9" s="35"/>
      <c r="K9" s="6"/>
      <c r="L9" s="35"/>
      <c r="M9" s="35"/>
      <c r="N9" s="42"/>
      <c r="O9" s="42"/>
      <c r="P9" s="6"/>
      <c r="Q9" s="35"/>
      <c r="R9" s="36"/>
      <c r="S9" s="35"/>
      <c r="T9" s="6"/>
      <c r="U9" s="36"/>
      <c r="V9" s="6"/>
      <c r="W9" s="36"/>
      <c r="X9" s="6"/>
      <c r="Y9" s="34"/>
    </row>
    <row r="10" spans="1:25" ht="12.75">
      <c r="A10" s="6">
        <v>2024</v>
      </c>
      <c r="B10" s="52">
        <v>45572</v>
      </c>
      <c r="C10" s="35"/>
      <c r="D10" s="6"/>
      <c r="E10" s="35"/>
      <c r="F10" s="6"/>
      <c r="G10" s="35"/>
      <c r="H10" s="35"/>
      <c r="I10" s="6"/>
      <c r="J10" s="35"/>
      <c r="K10" s="6"/>
      <c r="L10" s="35"/>
      <c r="M10" s="35"/>
      <c r="N10" s="42"/>
      <c r="O10" s="42"/>
      <c r="P10" s="6"/>
      <c r="Q10" s="35"/>
      <c r="R10" s="36"/>
      <c r="S10" s="35"/>
      <c r="T10" s="6"/>
      <c r="U10" s="36"/>
      <c r="V10" s="6"/>
      <c r="W10" s="36"/>
      <c r="X10" s="6"/>
      <c r="Y10" s="34"/>
    </row>
    <row r="11" spans="1:25" ht="12.75">
      <c r="A11" s="6">
        <v>2024</v>
      </c>
      <c r="B11" s="52">
        <v>45573</v>
      </c>
      <c r="C11" s="35"/>
      <c r="D11" s="6"/>
      <c r="E11" s="35"/>
      <c r="F11" s="6"/>
      <c r="G11" s="35"/>
      <c r="H11" s="35"/>
      <c r="I11" s="6"/>
      <c r="J11" s="35"/>
      <c r="K11" s="6"/>
      <c r="L11" s="35"/>
      <c r="M11" s="35"/>
      <c r="N11" s="42"/>
      <c r="O11" s="42"/>
      <c r="P11" s="6"/>
      <c r="Q11" s="35"/>
      <c r="R11" s="36"/>
      <c r="S11" s="35"/>
      <c r="T11" s="6"/>
      <c r="U11" s="36"/>
      <c r="V11" s="6"/>
      <c r="W11" s="36"/>
      <c r="X11" s="6"/>
      <c r="Y11" s="34"/>
    </row>
    <row r="12" spans="1:25" ht="12.75">
      <c r="A12" s="6">
        <v>2024</v>
      </c>
      <c r="B12" s="52">
        <v>45574</v>
      </c>
      <c r="C12" s="35"/>
      <c r="D12" s="6"/>
      <c r="E12" s="35"/>
      <c r="F12" s="6"/>
      <c r="G12" s="35"/>
      <c r="H12" s="35"/>
      <c r="I12" s="6"/>
      <c r="J12" s="35"/>
      <c r="K12" s="6"/>
      <c r="L12" s="35"/>
      <c r="M12" s="35"/>
      <c r="N12" s="42"/>
      <c r="O12" s="42"/>
      <c r="P12" s="6"/>
      <c r="Q12" s="35"/>
      <c r="R12" s="6"/>
      <c r="S12" s="35"/>
      <c r="T12" s="6"/>
      <c r="U12" s="36"/>
      <c r="V12" s="6"/>
      <c r="W12" s="36"/>
      <c r="X12" s="6"/>
      <c r="Y12" s="34"/>
    </row>
    <row r="13" spans="1:25" ht="12.75">
      <c r="A13" s="6">
        <v>2024</v>
      </c>
      <c r="B13" s="52">
        <v>45575</v>
      </c>
      <c r="C13" s="35"/>
      <c r="D13" s="6"/>
      <c r="E13" s="35"/>
      <c r="F13" s="6"/>
      <c r="G13" s="35"/>
      <c r="H13" s="35"/>
      <c r="I13" s="6"/>
      <c r="J13" s="35"/>
      <c r="K13" s="6"/>
      <c r="L13" s="35"/>
      <c r="M13" s="35"/>
      <c r="N13" s="42"/>
      <c r="O13" s="42"/>
      <c r="P13" s="6"/>
      <c r="Q13" s="35"/>
      <c r="R13" s="36"/>
      <c r="S13" s="35"/>
      <c r="T13" s="6"/>
      <c r="U13" s="36"/>
      <c r="V13" s="6"/>
      <c r="W13" s="36"/>
      <c r="X13" s="6"/>
      <c r="Y13" s="32"/>
    </row>
    <row r="14" spans="1:26" ht="12.75">
      <c r="A14" s="6">
        <v>2024</v>
      </c>
      <c r="B14" s="52">
        <v>45576</v>
      </c>
      <c r="C14" s="35"/>
      <c r="D14" s="6"/>
      <c r="E14" s="35"/>
      <c r="F14" s="6"/>
      <c r="G14" s="35"/>
      <c r="H14" s="35"/>
      <c r="I14" s="6"/>
      <c r="J14" s="35"/>
      <c r="K14" s="6"/>
      <c r="L14" s="35"/>
      <c r="M14" s="35"/>
      <c r="N14" s="42"/>
      <c r="O14" s="42"/>
      <c r="P14" s="6"/>
      <c r="Q14" s="35"/>
      <c r="R14" s="36"/>
      <c r="S14" s="35"/>
      <c r="T14" s="6"/>
      <c r="U14" s="36"/>
      <c r="V14" s="6"/>
      <c r="W14" s="36"/>
      <c r="X14" s="6"/>
      <c r="Y14" s="6"/>
      <c r="Z14" s="13"/>
    </row>
    <row r="15" spans="1:25" ht="12.75">
      <c r="A15" s="6">
        <v>2024</v>
      </c>
      <c r="B15" s="52">
        <v>45577</v>
      </c>
      <c r="C15" s="35"/>
      <c r="D15" s="6"/>
      <c r="E15" s="35"/>
      <c r="F15" s="6"/>
      <c r="G15" s="35"/>
      <c r="H15" s="35"/>
      <c r="I15" s="6"/>
      <c r="J15" s="35"/>
      <c r="K15" s="6"/>
      <c r="L15" s="35"/>
      <c r="M15" s="35"/>
      <c r="N15" s="42"/>
      <c r="O15" s="42"/>
      <c r="P15" s="6"/>
      <c r="Q15" s="35"/>
      <c r="R15" s="36"/>
      <c r="S15" s="35"/>
      <c r="T15" s="6"/>
      <c r="U15" s="36"/>
      <c r="V15" s="6"/>
      <c r="W15" s="6"/>
      <c r="X15" s="6"/>
      <c r="Y15" s="6"/>
    </row>
    <row r="16" spans="1:25" ht="12.75">
      <c r="A16" s="6">
        <v>2024</v>
      </c>
      <c r="B16" s="52">
        <v>45578</v>
      </c>
      <c r="C16" s="35"/>
      <c r="D16" s="6"/>
      <c r="E16" s="35"/>
      <c r="F16" s="6"/>
      <c r="G16" s="35"/>
      <c r="H16" s="35"/>
      <c r="I16" s="6"/>
      <c r="J16" s="35"/>
      <c r="K16" s="6"/>
      <c r="L16" s="35"/>
      <c r="M16" s="35"/>
      <c r="N16" s="42"/>
      <c r="O16" s="42"/>
      <c r="P16" s="6"/>
      <c r="Q16" s="35"/>
      <c r="R16" s="6"/>
      <c r="S16" s="35"/>
      <c r="T16" s="6"/>
      <c r="U16" s="36"/>
      <c r="V16" s="6"/>
      <c r="W16" s="6"/>
      <c r="X16" s="37"/>
      <c r="Y16" s="38"/>
    </row>
    <row r="17" spans="1:25" ht="12.75">
      <c r="A17" s="6">
        <v>2024</v>
      </c>
      <c r="B17" s="52">
        <v>45579</v>
      </c>
      <c r="C17" s="35"/>
      <c r="D17" s="6"/>
      <c r="E17" s="35"/>
      <c r="F17" s="6"/>
      <c r="G17" s="35"/>
      <c r="H17" s="35"/>
      <c r="I17" s="6"/>
      <c r="J17" s="35"/>
      <c r="K17" s="6"/>
      <c r="L17" s="35"/>
      <c r="M17" s="35"/>
      <c r="N17" s="42"/>
      <c r="O17" s="42"/>
      <c r="P17" s="6"/>
      <c r="Q17" s="35"/>
      <c r="R17" s="6"/>
      <c r="S17" s="35"/>
      <c r="T17" s="6"/>
      <c r="U17" s="36"/>
      <c r="V17" s="6"/>
      <c r="W17" s="36"/>
      <c r="X17" s="6"/>
      <c r="Y17" s="6"/>
    </row>
    <row r="18" spans="1:25" ht="12.75">
      <c r="A18" s="6">
        <v>2024</v>
      </c>
      <c r="B18" s="52">
        <v>45580</v>
      </c>
      <c r="C18" s="35"/>
      <c r="D18" s="6"/>
      <c r="E18" s="35"/>
      <c r="F18" s="6"/>
      <c r="G18" s="35"/>
      <c r="H18" s="35"/>
      <c r="I18" s="6"/>
      <c r="J18" s="35"/>
      <c r="K18" s="6"/>
      <c r="L18" s="35"/>
      <c r="M18" s="35"/>
      <c r="N18" s="42"/>
      <c r="O18" s="42"/>
      <c r="P18" s="6"/>
      <c r="Q18" s="35"/>
      <c r="R18" s="36"/>
      <c r="S18" s="35"/>
      <c r="T18" s="6"/>
      <c r="U18" s="36"/>
      <c r="V18" s="6"/>
      <c r="W18" s="36"/>
      <c r="X18" s="6"/>
      <c r="Y18" s="34"/>
    </row>
    <row r="19" spans="1:25" ht="12.75">
      <c r="A19" s="6">
        <v>2024</v>
      </c>
      <c r="B19" s="52">
        <v>45581</v>
      </c>
      <c r="C19" s="35"/>
      <c r="D19" s="37"/>
      <c r="E19" s="35"/>
      <c r="F19" s="6"/>
      <c r="G19" s="35"/>
      <c r="H19" s="35"/>
      <c r="I19" s="6"/>
      <c r="J19" s="35"/>
      <c r="K19" s="6"/>
      <c r="L19" s="35"/>
      <c r="M19" s="35"/>
      <c r="N19" s="42"/>
      <c r="O19" s="42"/>
      <c r="P19" s="6"/>
      <c r="Q19" s="35"/>
      <c r="R19" s="6"/>
      <c r="S19" s="35"/>
      <c r="T19" s="6"/>
      <c r="U19" s="36"/>
      <c r="V19" s="6"/>
      <c r="W19" s="36"/>
      <c r="X19" s="6"/>
      <c r="Y19" s="34"/>
    </row>
    <row r="20" spans="1:25" ht="12.75">
      <c r="A20" s="6">
        <v>2024</v>
      </c>
      <c r="B20" s="52">
        <v>45582</v>
      </c>
      <c r="C20" s="35"/>
      <c r="D20" s="6"/>
      <c r="E20" s="35"/>
      <c r="F20" s="6"/>
      <c r="G20" s="35"/>
      <c r="H20" s="35"/>
      <c r="I20" s="6"/>
      <c r="J20" s="35"/>
      <c r="K20" s="6"/>
      <c r="L20" s="35"/>
      <c r="M20" s="35"/>
      <c r="N20" s="42"/>
      <c r="O20" s="42"/>
      <c r="P20" s="6"/>
      <c r="Q20" s="35"/>
      <c r="R20" s="36"/>
      <c r="S20" s="35"/>
      <c r="T20" s="6"/>
      <c r="U20" s="36"/>
      <c r="V20" s="6"/>
      <c r="W20" s="6"/>
      <c r="X20" s="37"/>
      <c r="Y20" s="34"/>
    </row>
    <row r="21" spans="1:25" ht="12.75">
      <c r="A21" s="6">
        <v>2024</v>
      </c>
      <c r="B21" s="52">
        <v>45583</v>
      </c>
      <c r="C21" s="35"/>
      <c r="D21" s="6"/>
      <c r="E21" s="35"/>
      <c r="F21" s="6"/>
      <c r="G21" s="35"/>
      <c r="H21" s="35"/>
      <c r="I21" s="6"/>
      <c r="J21" s="35"/>
      <c r="K21" s="6"/>
      <c r="L21" s="35"/>
      <c r="M21" s="35"/>
      <c r="N21" s="42"/>
      <c r="O21" s="42"/>
      <c r="P21" s="6"/>
      <c r="Q21" s="35"/>
      <c r="R21" s="36"/>
      <c r="S21" s="35"/>
      <c r="T21" s="6"/>
      <c r="U21" s="36"/>
      <c r="V21" s="6"/>
      <c r="W21" s="36"/>
      <c r="X21" s="6"/>
      <c r="Y21" s="34"/>
    </row>
    <row r="22" spans="1:27" ht="12.75">
      <c r="A22" s="6">
        <v>2024</v>
      </c>
      <c r="B22" s="52">
        <v>45584</v>
      </c>
      <c r="C22" s="35"/>
      <c r="D22" s="6"/>
      <c r="E22" s="35"/>
      <c r="F22" s="6"/>
      <c r="G22" s="35"/>
      <c r="H22" s="35"/>
      <c r="I22" s="6"/>
      <c r="J22" s="35"/>
      <c r="K22" s="6"/>
      <c r="L22" s="35"/>
      <c r="M22" s="35"/>
      <c r="N22" s="42"/>
      <c r="O22" s="42"/>
      <c r="P22" s="6"/>
      <c r="Q22" s="35"/>
      <c r="R22" s="36"/>
      <c r="S22" s="35"/>
      <c r="T22" s="6"/>
      <c r="U22" s="36"/>
      <c r="V22" s="6"/>
      <c r="W22" s="36"/>
      <c r="X22" s="6"/>
      <c r="Y22" s="34"/>
      <c r="AA22" s="26"/>
    </row>
    <row r="23" spans="1:25" ht="12.75">
      <c r="A23" s="6">
        <v>2024</v>
      </c>
      <c r="B23" s="52">
        <v>45585</v>
      </c>
      <c r="C23" s="35"/>
      <c r="D23" s="6"/>
      <c r="E23" s="35"/>
      <c r="F23" s="6"/>
      <c r="G23" s="35"/>
      <c r="H23" s="35"/>
      <c r="I23" s="6"/>
      <c r="J23" s="35"/>
      <c r="K23" s="6"/>
      <c r="L23" s="35"/>
      <c r="M23" s="35"/>
      <c r="N23" s="42"/>
      <c r="O23" s="42"/>
      <c r="P23" s="6"/>
      <c r="Q23" s="35"/>
      <c r="R23" s="36"/>
      <c r="S23" s="35"/>
      <c r="T23" s="6"/>
      <c r="U23" s="36"/>
      <c r="V23" s="6"/>
      <c r="W23" s="36"/>
      <c r="X23" s="6"/>
      <c r="Y23" s="34"/>
    </row>
    <row r="24" spans="1:25" ht="12.75">
      <c r="A24" s="6">
        <v>2024</v>
      </c>
      <c r="B24" s="52">
        <v>45586</v>
      </c>
      <c r="C24" s="35"/>
      <c r="D24" s="6"/>
      <c r="E24" s="35"/>
      <c r="F24" s="6"/>
      <c r="G24" s="35"/>
      <c r="H24" s="35"/>
      <c r="I24" s="6"/>
      <c r="J24" s="35"/>
      <c r="K24" s="6"/>
      <c r="L24" s="35"/>
      <c r="M24" s="35"/>
      <c r="N24" s="42"/>
      <c r="O24" s="42"/>
      <c r="P24" s="6"/>
      <c r="Q24" s="35"/>
      <c r="R24" s="36"/>
      <c r="S24" s="35"/>
      <c r="T24" s="6"/>
      <c r="U24" s="36"/>
      <c r="V24" s="6"/>
      <c r="W24" s="36"/>
      <c r="X24" s="6"/>
      <c r="Y24" s="34"/>
    </row>
    <row r="25" spans="1:25" ht="12.75">
      <c r="A25" s="6">
        <v>2024</v>
      </c>
      <c r="B25" s="52">
        <v>45587</v>
      </c>
      <c r="C25" s="35"/>
      <c r="D25" s="6"/>
      <c r="E25" s="35"/>
      <c r="F25" s="6"/>
      <c r="G25" s="35"/>
      <c r="H25" s="35"/>
      <c r="I25" s="6"/>
      <c r="J25" s="35"/>
      <c r="K25" s="6"/>
      <c r="L25" s="35"/>
      <c r="M25" s="35"/>
      <c r="N25" s="42"/>
      <c r="O25" s="42"/>
      <c r="P25" s="6"/>
      <c r="Q25" s="35"/>
      <c r="R25" s="36"/>
      <c r="S25" s="35"/>
      <c r="T25" s="6"/>
      <c r="U25" s="36"/>
      <c r="V25" s="6"/>
      <c r="W25" s="36"/>
      <c r="X25" s="6"/>
      <c r="Y25" s="34"/>
    </row>
    <row r="26" spans="1:26" ht="12.75">
      <c r="A26" s="6">
        <v>2024</v>
      </c>
      <c r="B26" s="52">
        <v>45588</v>
      </c>
      <c r="C26" s="35"/>
      <c r="D26" s="6"/>
      <c r="E26" s="35"/>
      <c r="F26" s="6"/>
      <c r="G26" s="35"/>
      <c r="H26" s="35"/>
      <c r="I26" s="6"/>
      <c r="J26" s="35"/>
      <c r="K26" s="6"/>
      <c r="L26" s="35"/>
      <c r="M26" s="35"/>
      <c r="N26" s="42"/>
      <c r="O26" s="42"/>
      <c r="P26" s="6"/>
      <c r="Q26" s="35"/>
      <c r="R26" s="36"/>
      <c r="S26" s="35"/>
      <c r="T26" s="6"/>
      <c r="U26" s="36"/>
      <c r="V26" s="6"/>
      <c r="W26" s="36"/>
      <c r="X26" s="6"/>
      <c r="Y26" s="34"/>
      <c r="Z26" s="31"/>
    </row>
    <row r="27" spans="1:25" ht="12.75">
      <c r="A27" s="6">
        <v>2024</v>
      </c>
      <c r="B27" s="52">
        <v>45589</v>
      </c>
      <c r="C27" s="35"/>
      <c r="D27" s="6"/>
      <c r="E27" s="35"/>
      <c r="F27" s="6"/>
      <c r="G27" s="35"/>
      <c r="H27" s="35"/>
      <c r="I27" s="6"/>
      <c r="J27" s="35"/>
      <c r="K27" s="6"/>
      <c r="L27" s="35"/>
      <c r="M27" s="35"/>
      <c r="N27" s="42"/>
      <c r="O27" s="42"/>
      <c r="P27" s="6"/>
      <c r="Q27" s="35"/>
      <c r="R27" s="33"/>
      <c r="S27" s="35"/>
      <c r="T27" s="6"/>
      <c r="U27" s="36"/>
      <c r="V27" s="6"/>
      <c r="W27" s="6"/>
      <c r="X27" s="6"/>
      <c r="Y27" s="34"/>
    </row>
    <row r="28" spans="1:26" ht="12.75">
      <c r="A28" s="6">
        <v>2024</v>
      </c>
      <c r="B28" s="52">
        <v>45590</v>
      </c>
      <c r="C28" s="35"/>
      <c r="D28" s="6"/>
      <c r="E28" s="35"/>
      <c r="F28" s="6"/>
      <c r="G28" s="35"/>
      <c r="H28" s="35"/>
      <c r="I28" s="6"/>
      <c r="J28" s="35"/>
      <c r="K28" s="6"/>
      <c r="L28" s="35"/>
      <c r="M28" s="35"/>
      <c r="N28" s="42"/>
      <c r="O28" s="42"/>
      <c r="P28" s="6"/>
      <c r="Q28" s="42"/>
      <c r="R28" s="36"/>
      <c r="S28" s="35"/>
      <c r="T28" s="6"/>
      <c r="U28" s="36"/>
      <c r="V28" s="6"/>
      <c r="W28" s="36"/>
      <c r="X28" s="6"/>
      <c r="Y28" s="38"/>
      <c r="Z28" s="26"/>
    </row>
    <row r="29" spans="1:26" ht="12.75">
      <c r="A29" s="6">
        <v>2024</v>
      </c>
      <c r="B29" s="52">
        <v>45591</v>
      </c>
      <c r="C29" s="35"/>
      <c r="D29" s="6"/>
      <c r="E29" s="35"/>
      <c r="F29" s="6"/>
      <c r="G29" s="35"/>
      <c r="H29" s="35"/>
      <c r="I29" s="6"/>
      <c r="J29" s="35"/>
      <c r="K29" s="6"/>
      <c r="L29" s="35"/>
      <c r="M29" s="35"/>
      <c r="N29" s="42"/>
      <c r="O29" s="42"/>
      <c r="P29" s="6"/>
      <c r="Q29" s="35"/>
      <c r="R29" s="36"/>
      <c r="S29" s="35"/>
      <c r="T29" s="6"/>
      <c r="U29" s="36"/>
      <c r="V29" s="6"/>
      <c r="W29" s="36"/>
      <c r="X29" s="6"/>
      <c r="Y29" s="34"/>
      <c r="Z29" s="26"/>
    </row>
    <row r="30" spans="1:25" ht="12.75">
      <c r="A30" s="6">
        <v>2024</v>
      </c>
      <c r="B30" s="52">
        <v>45592</v>
      </c>
      <c r="C30" s="35"/>
      <c r="D30" s="6"/>
      <c r="E30" s="35"/>
      <c r="F30" s="6"/>
      <c r="G30" s="35"/>
      <c r="H30" s="35"/>
      <c r="I30" s="6"/>
      <c r="J30" s="35"/>
      <c r="K30" s="6"/>
      <c r="L30" s="35"/>
      <c r="M30" s="35"/>
      <c r="N30" s="42"/>
      <c r="O30" s="42"/>
      <c r="P30" s="6"/>
      <c r="Q30" s="35"/>
      <c r="R30" s="36"/>
      <c r="S30" s="35"/>
      <c r="T30" s="6"/>
      <c r="U30" s="36"/>
      <c r="V30" s="6"/>
      <c r="W30" s="36"/>
      <c r="X30" s="6"/>
      <c r="Y30" s="34"/>
    </row>
    <row r="31" spans="1:25" ht="12.75">
      <c r="A31" s="6">
        <v>2024</v>
      </c>
      <c r="B31" s="52">
        <v>45593</v>
      </c>
      <c r="C31" s="35"/>
      <c r="D31" s="6"/>
      <c r="E31" s="35"/>
      <c r="F31" s="6"/>
      <c r="G31" s="35"/>
      <c r="H31" s="35"/>
      <c r="I31" s="6"/>
      <c r="J31" s="35"/>
      <c r="K31" s="6"/>
      <c r="L31" s="35"/>
      <c r="M31" s="35"/>
      <c r="N31" s="42"/>
      <c r="O31" s="42"/>
      <c r="P31" s="6"/>
      <c r="Q31" s="35"/>
      <c r="R31" s="36"/>
      <c r="S31" s="35"/>
      <c r="T31" s="6"/>
      <c r="U31" s="36"/>
      <c r="V31" s="6"/>
      <c r="W31" s="36"/>
      <c r="X31" s="6"/>
      <c r="Y31" s="34"/>
    </row>
    <row r="32" spans="1:25" ht="12.75">
      <c r="A32" s="6">
        <v>2024</v>
      </c>
      <c r="B32" s="52">
        <v>45594</v>
      </c>
      <c r="C32" s="35"/>
      <c r="D32" s="6"/>
      <c r="E32" s="35"/>
      <c r="F32" s="6"/>
      <c r="G32" s="35"/>
      <c r="H32" s="35"/>
      <c r="I32" s="6"/>
      <c r="J32" s="35"/>
      <c r="K32" s="6"/>
      <c r="L32" s="35"/>
      <c r="M32" s="35"/>
      <c r="N32" s="42"/>
      <c r="O32" s="42"/>
      <c r="P32" s="6"/>
      <c r="Q32" s="35"/>
      <c r="R32" s="36"/>
      <c r="S32" s="35"/>
      <c r="T32" s="6"/>
      <c r="U32" s="36"/>
      <c r="V32" s="6"/>
      <c r="W32" s="36"/>
      <c r="X32" s="6"/>
      <c r="Y32" s="34"/>
    </row>
    <row r="33" spans="1:25" ht="12.75">
      <c r="A33" s="6">
        <v>2024</v>
      </c>
      <c r="B33" s="52">
        <v>45595</v>
      </c>
      <c r="C33" s="35"/>
      <c r="D33" s="6"/>
      <c r="E33" s="35"/>
      <c r="F33" s="6"/>
      <c r="G33" s="35"/>
      <c r="H33" s="35"/>
      <c r="I33" s="6"/>
      <c r="J33" s="35"/>
      <c r="K33" s="6"/>
      <c r="L33" s="35"/>
      <c r="M33" s="35"/>
      <c r="N33" s="42"/>
      <c r="O33" s="42"/>
      <c r="P33" s="6"/>
      <c r="Q33" s="42"/>
      <c r="R33" s="36"/>
      <c r="S33" s="35"/>
      <c r="T33" s="6"/>
      <c r="U33" s="36"/>
      <c r="V33" s="6"/>
      <c r="W33" s="36"/>
      <c r="X33" s="6"/>
      <c r="Y33" s="34"/>
    </row>
    <row r="34" spans="1:25" ht="12.75">
      <c r="A34" s="6">
        <v>2024</v>
      </c>
      <c r="B34" s="52">
        <v>45596</v>
      </c>
      <c r="C34" s="35"/>
      <c r="D34" s="6"/>
      <c r="E34" s="35"/>
      <c r="F34" s="6"/>
      <c r="G34" s="35"/>
      <c r="H34" s="35"/>
      <c r="I34" s="6"/>
      <c r="J34" s="35"/>
      <c r="K34" s="6"/>
      <c r="L34" s="35"/>
      <c r="M34" s="35"/>
      <c r="N34" s="42"/>
      <c r="O34" s="42"/>
      <c r="P34" s="51"/>
      <c r="Q34" s="35"/>
      <c r="R34" s="6"/>
      <c r="S34" s="35"/>
      <c r="T34" s="6"/>
      <c r="U34" s="36"/>
      <c r="V34" s="6"/>
      <c r="W34" s="36"/>
      <c r="X34" s="6"/>
      <c r="Y34" s="34"/>
    </row>
    <row r="35" spans="3:25" ht="12.75">
      <c r="C35" s="62" t="e">
        <f>AVERAGE(C4:C34)</f>
        <v>#DIV/0!</v>
      </c>
      <c r="D35" s="32"/>
      <c r="E35" s="62" t="e">
        <f>AVERAGE(E4:E34)</f>
        <v>#DIV/0!</v>
      </c>
      <c r="F35" s="32"/>
      <c r="G35" s="62" t="e">
        <f>AVERAGE(G4:G34)</f>
        <v>#DIV/0!</v>
      </c>
      <c r="H35" s="62" t="e">
        <f>AVERAGE(H4:H34)</f>
        <v>#DIV/0!</v>
      </c>
      <c r="I35" s="32"/>
      <c r="J35" s="62" t="e">
        <f>AVERAGE(J4:J34)</f>
        <v>#DIV/0!</v>
      </c>
      <c r="K35" s="32"/>
      <c r="L35" s="62" t="e">
        <f>AVERAGE(L4:L34)</f>
        <v>#DIV/0!</v>
      </c>
      <c r="M35" s="40">
        <f>SUM(M4:M34)</f>
        <v>0</v>
      </c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40">
        <f>SUM(Y4:Y34)</f>
        <v>0</v>
      </c>
    </row>
  </sheetData>
  <sheetProtection/>
  <mergeCells count="3">
    <mergeCell ref="A1:B1"/>
    <mergeCell ref="A2:A3"/>
    <mergeCell ref="B2:B3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68" r:id="rId1"/>
  <headerFooter alignWithMargins="0">
    <oddHeader>&amp;C&amp;"Arial,Negrito"DADOS METEOROLÓGICOS - ESTAÇÃO EXPERIMENTAL DE CITRICULTURA DE BEBEDOURO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A34"/>
  <sheetViews>
    <sheetView view="pageBreakPreview" zoomScale="75" zoomScaleSheetLayoutView="75" zoomScalePageLayoutView="0" workbookViewId="0" topLeftCell="B2">
      <selection activeCell="C4" sqref="C4"/>
    </sheetView>
  </sheetViews>
  <sheetFormatPr defaultColWidth="9.140625" defaultRowHeight="12.75"/>
  <cols>
    <col min="1" max="1" width="7.28125" style="0" customWidth="1"/>
    <col min="2" max="2" width="8.28125" style="0" customWidth="1"/>
    <col min="3" max="3" width="9.7109375" style="0" customWidth="1"/>
    <col min="6" max="6" width="8.28125" style="0" customWidth="1"/>
    <col min="7" max="7" width="9.7109375" style="0" customWidth="1"/>
    <col min="9" max="9" width="7.28125" style="0" customWidth="1"/>
    <col min="11" max="11" width="7.28125" style="0" customWidth="1"/>
    <col min="13" max="13" width="7.140625" style="0" customWidth="1"/>
    <col min="14" max="14" width="10.00390625" style="0" bestFit="1" customWidth="1"/>
    <col min="16" max="16" width="7.7109375" style="0" customWidth="1"/>
    <col min="17" max="17" width="6.57421875" style="0" customWidth="1"/>
    <col min="18" max="18" width="7.7109375" style="0" customWidth="1"/>
    <col min="19" max="19" width="8.7109375" style="0" customWidth="1"/>
    <col min="20" max="20" width="8.00390625" style="0" customWidth="1"/>
    <col min="21" max="21" width="8.28125" style="0" customWidth="1"/>
    <col min="22" max="22" width="7.00390625" style="0" customWidth="1"/>
    <col min="23" max="23" width="7.7109375" style="0" customWidth="1"/>
    <col min="24" max="24" width="6.7109375" style="0" customWidth="1"/>
    <col min="25" max="25" width="7.28125" style="0" customWidth="1"/>
  </cols>
  <sheetData>
    <row r="1" spans="1:5" ht="12.75">
      <c r="A1" s="70">
        <v>39448</v>
      </c>
      <c r="B1" s="70"/>
      <c r="C1" s="8">
        <v>1</v>
      </c>
      <c r="E1">
        <v>3.6</v>
      </c>
    </row>
    <row r="2" spans="1:25" ht="33.75">
      <c r="A2" s="71" t="s">
        <v>12</v>
      </c>
      <c r="B2" s="71" t="s">
        <v>13</v>
      </c>
      <c r="C2" s="9" t="s">
        <v>14</v>
      </c>
      <c r="D2" s="9" t="s">
        <v>15</v>
      </c>
      <c r="E2" s="9" t="s">
        <v>16</v>
      </c>
      <c r="F2" s="9" t="s">
        <v>17</v>
      </c>
      <c r="G2" s="9" t="s">
        <v>18</v>
      </c>
      <c r="H2" s="9" t="s">
        <v>19</v>
      </c>
      <c r="I2" s="9" t="s">
        <v>15</v>
      </c>
      <c r="J2" s="9" t="s">
        <v>20</v>
      </c>
      <c r="K2" s="9" t="s">
        <v>17</v>
      </c>
      <c r="L2" s="9" t="s">
        <v>21</v>
      </c>
      <c r="M2" s="10" t="s">
        <v>22</v>
      </c>
      <c r="N2" s="9" t="s">
        <v>23</v>
      </c>
      <c r="O2" s="9" t="s">
        <v>24</v>
      </c>
      <c r="P2" s="9" t="s">
        <v>15</v>
      </c>
      <c r="Q2" s="9" t="s">
        <v>35</v>
      </c>
      <c r="R2" s="9" t="s">
        <v>44</v>
      </c>
      <c r="S2" s="9" t="s">
        <v>26</v>
      </c>
      <c r="T2" s="10" t="s">
        <v>15</v>
      </c>
      <c r="U2" s="9" t="s">
        <v>27</v>
      </c>
      <c r="V2" s="9" t="s">
        <v>15</v>
      </c>
      <c r="W2" s="9" t="s">
        <v>28</v>
      </c>
      <c r="X2" s="9" t="s">
        <v>17</v>
      </c>
      <c r="Y2" s="10" t="s">
        <v>29</v>
      </c>
    </row>
    <row r="3" spans="1:25" ht="12.75">
      <c r="A3" s="72"/>
      <c r="B3" s="72"/>
      <c r="C3" s="10" t="s">
        <v>30</v>
      </c>
      <c r="D3" s="10"/>
      <c r="E3" s="10" t="s">
        <v>30</v>
      </c>
      <c r="F3" s="10"/>
      <c r="G3" s="10" t="s">
        <v>30</v>
      </c>
      <c r="H3" s="10" t="s">
        <v>31</v>
      </c>
      <c r="I3" s="10"/>
      <c r="J3" s="10" t="s">
        <v>31</v>
      </c>
      <c r="K3" s="10"/>
      <c r="L3" s="10" t="s">
        <v>31</v>
      </c>
      <c r="M3" s="10" t="s">
        <v>32</v>
      </c>
      <c r="N3" s="10" t="s">
        <v>33</v>
      </c>
      <c r="O3" s="10" t="s">
        <v>42</v>
      </c>
      <c r="P3" s="10"/>
      <c r="Q3" s="10"/>
      <c r="R3" s="10" t="s">
        <v>43</v>
      </c>
      <c r="S3" s="10"/>
      <c r="T3" s="10"/>
      <c r="U3" s="10"/>
      <c r="V3" s="10"/>
      <c r="W3" s="10"/>
      <c r="X3" s="10"/>
      <c r="Y3" s="10" t="s">
        <v>32</v>
      </c>
    </row>
    <row r="4" spans="1:25" ht="12.75">
      <c r="A4" s="6">
        <v>2024</v>
      </c>
      <c r="B4" s="52">
        <v>45597</v>
      </c>
      <c r="C4" s="36"/>
      <c r="D4" s="6"/>
      <c r="E4" s="36"/>
      <c r="F4" s="6"/>
      <c r="G4" s="36"/>
      <c r="H4" s="36"/>
      <c r="I4" s="6"/>
      <c r="J4" s="36"/>
      <c r="K4" s="6"/>
      <c r="L4" s="36"/>
      <c r="M4" s="35"/>
      <c r="N4" s="33"/>
      <c r="O4" s="33"/>
      <c r="P4" s="6"/>
      <c r="Q4" s="35"/>
      <c r="R4" s="36"/>
      <c r="S4" s="35"/>
      <c r="T4" s="6"/>
      <c r="U4" s="36"/>
      <c r="V4" s="6"/>
      <c r="W4" s="36"/>
      <c r="X4" s="6"/>
      <c r="Y4" s="34"/>
    </row>
    <row r="5" spans="1:25" ht="12.75">
      <c r="A5" s="6">
        <v>2024</v>
      </c>
      <c r="B5" s="52">
        <v>45598</v>
      </c>
      <c r="C5" s="36"/>
      <c r="D5" s="6"/>
      <c r="E5" s="36"/>
      <c r="F5" s="6"/>
      <c r="G5" s="36"/>
      <c r="H5" s="36"/>
      <c r="I5" s="6"/>
      <c r="J5" s="36"/>
      <c r="K5" s="6"/>
      <c r="L5" s="36"/>
      <c r="M5" s="35"/>
      <c r="N5" s="33"/>
      <c r="O5" s="33"/>
      <c r="P5" s="6"/>
      <c r="Q5" s="35"/>
      <c r="R5" s="36"/>
      <c r="S5" s="35"/>
      <c r="T5" s="6"/>
      <c r="U5" s="36"/>
      <c r="V5" s="6"/>
      <c r="W5" s="36"/>
      <c r="X5" s="6"/>
      <c r="Y5" s="34"/>
    </row>
    <row r="6" spans="1:25" ht="12.75">
      <c r="A6" s="6">
        <v>2024</v>
      </c>
      <c r="B6" s="52">
        <v>45599</v>
      </c>
      <c r="C6" s="36"/>
      <c r="D6" s="6"/>
      <c r="E6" s="36"/>
      <c r="F6" s="6"/>
      <c r="G6" s="36"/>
      <c r="H6" s="36"/>
      <c r="I6" s="6"/>
      <c r="J6" s="36"/>
      <c r="K6" s="6"/>
      <c r="L6" s="36"/>
      <c r="M6" s="35"/>
      <c r="N6" s="33"/>
      <c r="O6" s="33"/>
      <c r="P6" s="6"/>
      <c r="Q6" s="35"/>
      <c r="R6" s="36"/>
      <c r="S6" s="35"/>
      <c r="T6" s="6"/>
      <c r="U6" s="36"/>
      <c r="V6" s="6"/>
      <c r="W6" s="36"/>
      <c r="X6" s="6"/>
      <c r="Y6" s="34"/>
    </row>
    <row r="7" spans="1:25" ht="12.75">
      <c r="A7" s="6">
        <v>2024</v>
      </c>
      <c r="B7" s="52">
        <v>45600</v>
      </c>
      <c r="C7" s="36"/>
      <c r="D7" s="6"/>
      <c r="E7" s="36"/>
      <c r="F7" s="6"/>
      <c r="G7" s="36"/>
      <c r="H7" s="36"/>
      <c r="I7" s="6"/>
      <c r="J7" s="36"/>
      <c r="K7" s="6"/>
      <c r="L7" s="36"/>
      <c r="M7" s="35"/>
      <c r="N7" s="33"/>
      <c r="O7" s="33"/>
      <c r="P7" s="6"/>
      <c r="Q7" s="35"/>
      <c r="R7" s="36"/>
      <c r="S7" s="35"/>
      <c r="T7" s="6"/>
      <c r="U7" s="36"/>
      <c r="V7" s="6"/>
      <c r="W7" s="36"/>
      <c r="X7" s="6"/>
      <c r="Y7" s="34"/>
    </row>
    <row r="8" spans="1:25" ht="12.75">
      <c r="A8" s="6">
        <v>2024</v>
      </c>
      <c r="B8" s="52">
        <v>45601</v>
      </c>
      <c r="C8" s="36"/>
      <c r="D8" s="6"/>
      <c r="E8" s="36"/>
      <c r="F8" s="6"/>
      <c r="G8" s="36"/>
      <c r="H8" s="36"/>
      <c r="I8" s="6"/>
      <c r="J8" s="36"/>
      <c r="K8" s="6"/>
      <c r="L8" s="36"/>
      <c r="M8" s="35"/>
      <c r="N8" s="33"/>
      <c r="O8" s="33"/>
      <c r="P8" s="6"/>
      <c r="Q8" s="35"/>
      <c r="R8" s="36"/>
      <c r="S8" s="35"/>
      <c r="T8" s="6"/>
      <c r="U8" s="36"/>
      <c r="V8" s="6"/>
      <c r="W8" s="36"/>
      <c r="X8" s="6"/>
      <c r="Y8" s="34"/>
    </row>
    <row r="9" spans="1:25" ht="12.75">
      <c r="A9" s="6">
        <v>2024</v>
      </c>
      <c r="B9" s="52">
        <v>45602</v>
      </c>
      <c r="C9" s="36"/>
      <c r="D9" s="6"/>
      <c r="E9" s="36"/>
      <c r="F9" s="6"/>
      <c r="G9" s="36"/>
      <c r="H9" s="36"/>
      <c r="I9" s="6"/>
      <c r="J9" s="36"/>
      <c r="K9" s="6"/>
      <c r="L9" s="36"/>
      <c r="M9" s="35"/>
      <c r="N9" s="33"/>
      <c r="O9" s="33"/>
      <c r="P9" s="6"/>
      <c r="Q9" s="35"/>
      <c r="R9" s="33"/>
      <c r="S9" s="35"/>
      <c r="T9" s="6"/>
      <c r="U9" s="36"/>
      <c r="V9" s="6"/>
      <c r="W9" s="36"/>
      <c r="X9" s="6"/>
      <c r="Y9" s="34"/>
    </row>
    <row r="10" spans="1:25" ht="12.75">
      <c r="A10" s="6">
        <v>2024</v>
      </c>
      <c r="B10" s="52">
        <v>45603</v>
      </c>
      <c r="C10" s="36"/>
      <c r="D10" s="6"/>
      <c r="E10" s="36"/>
      <c r="F10" s="6"/>
      <c r="G10" s="36"/>
      <c r="H10" s="36"/>
      <c r="I10" s="6"/>
      <c r="J10" s="36"/>
      <c r="K10" s="6"/>
      <c r="L10" s="36"/>
      <c r="M10" s="35"/>
      <c r="N10" s="33"/>
      <c r="O10" s="33"/>
      <c r="P10" s="6"/>
      <c r="Q10" s="35"/>
      <c r="R10" s="33"/>
      <c r="S10" s="35"/>
      <c r="T10" s="6"/>
      <c r="U10" s="36"/>
      <c r="V10" s="6"/>
      <c r="W10" s="36"/>
      <c r="X10" s="6"/>
      <c r="Y10" s="34"/>
    </row>
    <row r="11" spans="1:25" ht="12.75">
      <c r="A11" s="6">
        <v>2024</v>
      </c>
      <c r="B11" s="52">
        <v>45604</v>
      </c>
      <c r="C11" s="36"/>
      <c r="D11" s="6"/>
      <c r="E11" s="36"/>
      <c r="F11" s="6"/>
      <c r="G11" s="36"/>
      <c r="H11" s="36"/>
      <c r="I11" s="6"/>
      <c r="J11" s="36"/>
      <c r="K11" s="6"/>
      <c r="L11" s="36"/>
      <c r="M11" s="35"/>
      <c r="N11" s="33"/>
      <c r="O11" s="33"/>
      <c r="P11" s="6"/>
      <c r="Q11" s="35"/>
      <c r="R11" s="36"/>
      <c r="S11" s="35"/>
      <c r="T11" s="6"/>
      <c r="U11" s="36"/>
      <c r="V11" s="6"/>
      <c r="W11" s="36"/>
      <c r="X11" s="6"/>
      <c r="Y11" s="34"/>
    </row>
    <row r="12" spans="1:25" ht="12.75">
      <c r="A12" s="6">
        <v>2024</v>
      </c>
      <c r="B12" s="52">
        <v>45605</v>
      </c>
      <c r="C12" s="36"/>
      <c r="D12" s="6"/>
      <c r="E12" s="36"/>
      <c r="F12" s="6"/>
      <c r="G12" s="36"/>
      <c r="H12" s="36"/>
      <c r="I12" s="6"/>
      <c r="J12" s="36"/>
      <c r="K12" s="6"/>
      <c r="L12" s="36"/>
      <c r="M12" s="35"/>
      <c r="N12" s="33"/>
      <c r="O12" s="33"/>
      <c r="P12" s="6"/>
      <c r="Q12" s="35"/>
      <c r="R12" s="36"/>
      <c r="S12" s="35"/>
      <c r="T12" s="6"/>
      <c r="U12" s="36"/>
      <c r="V12" s="6"/>
      <c r="W12" s="36"/>
      <c r="X12" s="6"/>
      <c r="Y12" s="34"/>
    </row>
    <row r="13" spans="1:25" ht="12.75">
      <c r="A13" s="6">
        <v>2024</v>
      </c>
      <c r="B13" s="52">
        <v>45606</v>
      </c>
      <c r="C13" s="36"/>
      <c r="D13" s="6"/>
      <c r="E13" s="36"/>
      <c r="F13" s="6"/>
      <c r="G13" s="36"/>
      <c r="H13" s="36"/>
      <c r="I13" s="6"/>
      <c r="J13" s="36"/>
      <c r="K13" s="6"/>
      <c r="L13" s="36"/>
      <c r="M13" s="35"/>
      <c r="N13" s="33"/>
      <c r="O13" s="33"/>
      <c r="P13" s="6"/>
      <c r="Q13" s="35"/>
      <c r="R13" s="36"/>
      <c r="S13" s="35"/>
      <c r="T13" s="6"/>
      <c r="U13" s="36"/>
      <c r="V13" s="6"/>
      <c r="W13" s="36"/>
      <c r="X13" s="6"/>
      <c r="Y13" s="34"/>
    </row>
    <row r="14" spans="1:26" ht="12.75">
      <c r="A14" s="6">
        <v>2024</v>
      </c>
      <c r="B14" s="52">
        <v>45607</v>
      </c>
      <c r="C14" s="36"/>
      <c r="D14" s="6"/>
      <c r="E14" s="36"/>
      <c r="F14" s="6"/>
      <c r="G14" s="36"/>
      <c r="H14" s="36"/>
      <c r="I14" s="6"/>
      <c r="J14" s="36"/>
      <c r="K14" s="6"/>
      <c r="L14" s="36"/>
      <c r="M14" s="35"/>
      <c r="N14" s="33"/>
      <c r="O14" s="33"/>
      <c r="P14" s="6"/>
      <c r="Q14" s="35"/>
      <c r="R14" s="36"/>
      <c r="S14" s="35"/>
      <c r="T14" s="6"/>
      <c r="U14" s="36"/>
      <c r="V14" s="6"/>
      <c r="W14" s="36"/>
      <c r="X14" s="6"/>
      <c r="Y14" s="34"/>
      <c r="Z14" s="13"/>
    </row>
    <row r="15" spans="1:25" ht="12.75">
      <c r="A15" s="6">
        <v>2024</v>
      </c>
      <c r="B15" s="52">
        <v>45608</v>
      </c>
      <c r="C15" s="36"/>
      <c r="D15" s="6"/>
      <c r="E15" s="36"/>
      <c r="F15" s="6"/>
      <c r="G15" s="36"/>
      <c r="H15" s="36"/>
      <c r="I15" s="6"/>
      <c r="J15" s="36"/>
      <c r="K15" s="6"/>
      <c r="L15" s="36"/>
      <c r="M15" s="35"/>
      <c r="N15" s="33"/>
      <c r="O15" s="33"/>
      <c r="P15" s="6"/>
      <c r="Q15" s="35"/>
      <c r="R15" s="36"/>
      <c r="S15" s="35"/>
      <c r="T15" s="6"/>
      <c r="U15" s="36"/>
      <c r="V15" s="6"/>
      <c r="W15" s="36"/>
      <c r="X15" s="6"/>
      <c r="Y15" s="34"/>
    </row>
    <row r="16" spans="1:25" ht="12.75">
      <c r="A16" s="6">
        <v>2024</v>
      </c>
      <c r="B16" s="52">
        <v>45609</v>
      </c>
      <c r="C16" s="36"/>
      <c r="D16" s="6"/>
      <c r="E16" s="36"/>
      <c r="F16" s="6"/>
      <c r="G16" s="36"/>
      <c r="H16" s="36"/>
      <c r="I16" s="6"/>
      <c r="J16" s="36"/>
      <c r="K16" s="6"/>
      <c r="L16" s="36"/>
      <c r="M16" s="35"/>
      <c r="N16" s="33"/>
      <c r="O16" s="33"/>
      <c r="P16" s="6"/>
      <c r="Q16" s="35"/>
      <c r="R16" s="36"/>
      <c r="S16" s="35"/>
      <c r="T16" s="6"/>
      <c r="U16" s="36"/>
      <c r="V16" s="6"/>
      <c r="W16" s="6"/>
      <c r="X16" s="6"/>
      <c r="Y16" s="34"/>
    </row>
    <row r="17" spans="1:25" ht="12.75">
      <c r="A17" s="6">
        <v>2024</v>
      </c>
      <c r="B17" s="52">
        <v>45610</v>
      </c>
      <c r="C17" s="36"/>
      <c r="D17" s="6"/>
      <c r="E17" s="36"/>
      <c r="F17" s="6"/>
      <c r="G17" s="36"/>
      <c r="H17" s="36"/>
      <c r="I17" s="6"/>
      <c r="J17" s="36"/>
      <c r="K17" s="6"/>
      <c r="L17" s="36"/>
      <c r="M17" s="35"/>
      <c r="N17" s="33"/>
      <c r="O17" s="33"/>
      <c r="P17" s="6"/>
      <c r="Q17" s="35"/>
      <c r="R17" s="36"/>
      <c r="S17" s="35"/>
      <c r="T17" s="6"/>
      <c r="U17" s="36"/>
      <c r="V17" s="6"/>
      <c r="W17" s="36"/>
      <c r="X17" s="6"/>
      <c r="Y17" s="34"/>
    </row>
    <row r="18" spans="1:25" ht="12.75">
      <c r="A18" s="6">
        <v>2024</v>
      </c>
      <c r="B18" s="52">
        <v>45611</v>
      </c>
      <c r="C18" s="36"/>
      <c r="D18" s="6"/>
      <c r="E18" s="36"/>
      <c r="F18" s="6"/>
      <c r="G18" s="36"/>
      <c r="H18" s="36"/>
      <c r="I18" s="6"/>
      <c r="J18" s="36"/>
      <c r="K18" s="6"/>
      <c r="L18" s="36"/>
      <c r="M18" s="35"/>
      <c r="N18" s="33"/>
      <c r="O18" s="33"/>
      <c r="P18" s="6"/>
      <c r="Q18" s="35"/>
      <c r="R18" s="6"/>
      <c r="S18" s="35"/>
      <c r="T18" s="6"/>
      <c r="U18" s="36"/>
      <c r="V18" s="6"/>
      <c r="W18" s="6"/>
      <c r="X18" s="6"/>
      <c r="Y18" s="34"/>
    </row>
    <row r="19" spans="1:25" ht="12.75">
      <c r="A19" s="6">
        <v>2024</v>
      </c>
      <c r="B19" s="52">
        <v>45612</v>
      </c>
      <c r="C19" s="36"/>
      <c r="D19" s="6"/>
      <c r="E19" s="36"/>
      <c r="F19" s="6"/>
      <c r="G19" s="36"/>
      <c r="H19" s="36"/>
      <c r="I19" s="6"/>
      <c r="J19" s="36"/>
      <c r="K19" s="6"/>
      <c r="L19" s="36"/>
      <c r="M19" s="35"/>
      <c r="N19" s="33"/>
      <c r="O19" s="33"/>
      <c r="P19" s="6"/>
      <c r="Q19" s="35"/>
      <c r="R19" s="6"/>
      <c r="S19" s="35"/>
      <c r="T19" s="6"/>
      <c r="U19" s="36"/>
      <c r="V19" s="6"/>
      <c r="W19" s="36"/>
      <c r="X19" s="6"/>
      <c r="Y19" s="34"/>
    </row>
    <row r="20" spans="1:25" ht="12.75">
      <c r="A20" s="6">
        <v>2024</v>
      </c>
      <c r="B20" s="52">
        <v>45613</v>
      </c>
      <c r="C20" s="36"/>
      <c r="D20" s="6"/>
      <c r="E20" s="36"/>
      <c r="F20" s="6"/>
      <c r="G20" s="36"/>
      <c r="H20" s="36"/>
      <c r="I20" s="6"/>
      <c r="J20" s="36"/>
      <c r="K20" s="6"/>
      <c r="L20" s="36"/>
      <c r="M20" s="35"/>
      <c r="N20" s="33"/>
      <c r="O20" s="33"/>
      <c r="P20" s="6"/>
      <c r="Q20" s="35"/>
      <c r="R20" s="6"/>
      <c r="S20" s="35"/>
      <c r="T20" s="6"/>
      <c r="U20" s="36"/>
      <c r="V20" s="6"/>
      <c r="W20" s="36"/>
      <c r="X20" s="6"/>
      <c r="Y20" s="34"/>
    </row>
    <row r="21" spans="1:25" ht="12.75">
      <c r="A21" s="6">
        <v>2024</v>
      </c>
      <c r="B21" s="52">
        <v>45614</v>
      </c>
      <c r="C21" s="36"/>
      <c r="D21" s="6"/>
      <c r="E21" s="36"/>
      <c r="F21" s="6"/>
      <c r="G21" s="36"/>
      <c r="H21" s="36"/>
      <c r="I21" s="6"/>
      <c r="J21" s="36"/>
      <c r="K21" s="6"/>
      <c r="L21" s="36"/>
      <c r="M21" s="35"/>
      <c r="N21" s="33"/>
      <c r="O21" s="33"/>
      <c r="P21" s="6"/>
      <c r="Q21" s="35"/>
      <c r="R21" s="36"/>
      <c r="S21" s="35"/>
      <c r="T21" s="6"/>
      <c r="U21" s="36"/>
      <c r="V21" s="6"/>
      <c r="W21" s="36"/>
      <c r="X21" s="6"/>
      <c r="Y21" s="34"/>
    </row>
    <row r="22" spans="1:27" ht="12.75">
      <c r="A22" s="6">
        <v>2024</v>
      </c>
      <c r="B22" s="52">
        <v>45615</v>
      </c>
      <c r="C22" s="36"/>
      <c r="D22" s="6"/>
      <c r="E22" s="36"/>
      <c r="F22" s="6"/>
      <c r="G22" s="36"/>
      <c r="H22" s="36"/>
      <c r="I22" s="6"/>
      <c r="J22" s="36"/>
      <c r="K22" s="6"/>
      <c r="L22" s="36"/>
      <c r="M22" s="35"/>
      <c r="N22" s="33"/>
      <c r="O22" s="33"/>
      <c r="P22" s="6"/>
      <c r="Q22" s="35"/>
      <c r="R22" s="36"/>
      <c r="S22" s="35"/>
      <c r="T22" s="6"/>
      <c r="U22" s="36"/>
      <c r="V22" s="6"/>
      <c r="W22" s="36"/>
      <c r="X22" s="6"/>
      <c r="Y22" s="34"/>
      <c r="AA22" s="26"/>
    </row>
    <row r="23" spans="1:25" ht="12.75">
      <c r="A23" s="6">
        <v>2024</v>
      </c>
      <c r="B23" s="52">
        <v>45616</v>
      </c>
      <c r="C23" s="36"/>
      <c r="D23" s="6"/>
      <c r="E23" s="36"/>
      <c r="F23" s="6"/>
      <c r="G23" s="36"/>
      <c r="H23" s="36"/>
      <c r="I23" s="6"/>
      <c r="J23" s="36"/>
      <c r="K23" s="6"/>
      <c r="L23" s="36"/>
      <c r="M23" s="35"/>
      <c r="N23" s="33"/>
      <c r="O23" s="33"/>
      <c r="P23" s="6"/>
      <c r="Q23" s="35"/>
      <c r="R23" s="36"/>
      <c r="S23" s="35"/>
      <c r="T23" s="6"/>
      <c r="U23" s="36"/>
      <c r="V23" s="6"/>
      <c r="W23" s="36"/>
      <c r="X23" s="6"/>
      <c r="Y23" s="34"/>
    </row>
    <row r="24" spans="1:25" ht="12.75">
      <c r="A24" s="6">
        <v>2024</v>
      </c>
      <c r="B24" s="52">
        <v>45617</v>
      </c>
      <c r="C24" s="36"/>
      <c r="D24" s="6"/>
      <c r="E24" s="36"/>
      <c r="F24" s="6"/>
      <c r="G24" s="36"/>
      <c r="H24" s="36"/>
      <c r="I24" s="6"/>
      <c r="J24" s="36"/>
      <c r="K24" s="6"/>
      <c r="L24" s="36"/>
      <c r="M24" s="35"/>
      <c r="N24" s="33"/>
      <c r="O24" s="33"/>
      <c r="P24" s="6"/>
      <c r="Q24" s="35"/>
      <c r="R24" s="36"/>
      <c r="S24" s="35"/>
      <c r="T24" s="6"/>
      <c r="U24" s="36"/>
      <c r="V24" s="6"/>
      <c r="W24" s="36"/>
      <c r="X24" s="6"/>
      <c r="Y24" s="38"/>
    </row>
    <row r="25" spans="1:25" ht="12.75">
      <c r="A25" s="6">
        <v>2024</v>
      </c>
      <c r="B25" s="52">
        <v>45618</v>
      </c>
      <c r="C25" s="36"/>
      <c r="D25" s="6"/>
      <c r="E25" s="36"/>
      <c r="F25" s="6"/>
      <c r="G25" s="36"/>
      <c r="H25" s="36"/>
      <c r="I25" s="6"/>
      <c r="J25" s="36"/>
      <c r="K25" s="6"/>
      <c r="L25" s="36"/>
      <c r="M25" s="35"/>
      <c r="N25" s="33"/>
      <c r="O25" s="33"/>
      <c r="P25" s="6"/>
      <c r="Q25" s="35"/>
      <c r="R25" s="36"/>
      <c r="S25" s="35"/>
      <c r="T25" s="6"/>
      <c r="U25" s="36"/>
      <c r="V25" s="6"/>
      <c r="W25" s="36"/>
      <c r="X25" s="6"/>
      <c r="Y25" s="34"/>
    </row>
    <row r="26" spans="1:26" ht="12.75">
      <c r="A26" s="6">
        <v>2024</v>
      </c>
      <c r="B26" s="52">
        <v>45619</v>
      </c>
      <c r="C26" s="36"/>
      <c r="D26" s="6"/>
      <c r="E26" s="36"/>
      <c r="F26" s="6"/>
      <c r="G26" s="36"/>
      <c r="H26" s="36"/>
      <c r="I26" s="6"/>
      <c r="J26" s="36"/>
      <c r="K26" s="6"/>
      <c r="L26" s="36"/>
      <c r="M26" s="35"/>
      <c r="N26" s="33"/>
      <c r="O26" s="33"/>
      <c r="P26" s="6"/>
      <c r="Q26" s="35"/>
      <c r="R26" s="36"/>
      <c r="S26" s="35"/>
      <c r="T26" s="6"/>
      <c r="U26" s="36"/>
      <c r="V26" s="6"/>
      <c r="W26" s="36"/>
      <c r="X26" s="6"/>
      <c r="Y26" s="34"/>
      <c r="Z26" s="31"/>
    </row>
    <row r="27" spans="1:25" ht="12.75">
      <c r="A27" s="6">
        <v>2024</v>
      </c>
      <c r="B27" s="52">
        <v>45620</v>
      </c>
      <c r="C27" s="36"/>
      <c r="D27" s="6"/>
      <c r="E27" s="36"/>
      <c r="F27" s="6"/>
      <c r="G27" s="36"/>
      <c r="H27" s="36"/>
      <c r="I27" s="6"/>
      <c r="J27" s="36"/>
      <c r="K27" s="6"/>
      <c r="L27" s="36"/>
      <c r="M27" s="35"/>
      <c r="N27" s="33"/>
      <c r="O27" s="33"/>
      <c r="P27" s="6"/>
      <c r="Q27" s="35"/>
      <c r="R27" s="36"/>
      <c r="S27" s="35"/>
      <c r="T27" s="6"/>
      <c r="U27" s="36"/>
      <c r="V27" s="6"/>
      <c r="W27" s="36"/>
      <c r="X27" s="6"/>
      <c r="Y27" s="34"/>
    </row>
    <row r="28" spans="1:26" ht="12.75">
      <c r="A28" s="6">
        <v>2024</v>
      </c>
      <c r="B28" s="52">
        <v>45621</v>
      </c>
      <c r="C28" s="36"/>
      <c r="D28" s="6"/>
      <c r="E28" s="36"/>
      <c r="F28" s="6"/>
      <c r="G28" s="36"/>
      <c r="H28" s="36"/>
      <c r="I28" s="6"/>
      <c r="J28" s="36"/>
      <c r="K28" s="6"/>
      <c r="L28" s="36"/>
      <c r="M28" s="35"/>
      <c r="N28" s="33"/>
      <c r="O28" s="33"/>
      <c r="P28" s="6"/>
      <c r="Q28" s="35"/>
      <c r="R28" s="36"/>
      <c r="S28" s="35"/>
      <c r="T28" s="6"/>
      <c r="U28" s="36"/>
      <c r="V28" s="6"/>
      <c r="W28" s="36"/>
      <c r="X28" s="6"/>
      <c r="Y28" s="38"/>
      <c r="Z28" s="26"/>
    </row>
    <row r="29" spans="1:26" ht="12.75">
      <c r="A29" s="6">
        <v>2024</v>
      </c>
      <c r="B29" s="52">
        <v>45622</v>
      </c>
      <c r="C29" s="36"/>
      <c r="D29" s="6"/>
      <c r="E29" s="36"/>
      <c r="F29" s="6"/>
      <c r="G29" s="36"/>
      <c r="H29" s="36"/>
      <c r="I29" s="6"/>
      <c r="J29" s="36"/>
      <c r="K29" s="6"/>
      <c r="L29" s="36"/>
      <c r="M29" s="35"/>
      <c r="N29" s="33"/>
      <c r="O29" s="33"/>
      <c r="P29" s="6"/>
      <c r="Q29" s="43"/>
      <c r="R29" s="36"/>
      <c r="S29" s="35"/>
      <c r="T29" s="6"/>
      <c r="U29" s="36"/>
      <c r="V29" s="6"/>
      <c r="W29" s="36"/>
      <c r="X29" s="6"/>
      <c r="Y29" s="34"/>
      <c r="Z29" s="26"/>
    </row>
    <row r="30" spans="1:25" ht="12.75">
      <c r="A30" s="6">
        <v>2024</v>
      </c>
      <c r="B30" s="52">
        <v>45623</v>
      </c>
      <c r="C30" s="36"/>
      <c r="D30" s="6"/>
      <c r="E30" s="36"/>
      <c r="F30" s="6"/>
      <c r="G30" s="36"/>
      <c r="H30" s="36"/>
      <c r="I30" s="6"/>
      <c r="J30" s="36"/>
      <c r="K30" s="6"/>
      <c r="L30" s="36"/>
      <c r="M30" s="35"/>
      <c r="N30" s="33"/>
      <c r="O30" s="33"/>
      <c r="P30" s="6"/>
      <c r="Q30" s="35"/>
      <c r="R30" s="36"/>
      <c r="S30" s="35"/>
      <c r="T30" s="6"/>
      <c r="U30" s="36"/>
      <c r="V30" s="6"/>
      <c r="W30" s="36"/>
      <c r="X30" s="6"/>
      <c r="Y30" s="34"/>
    </row>
    <row r="31" spans="1:25" ht="12.75">
      <c r="A31" s="6">
        <v>2024</v>
      </c>
      <c r="B31" s="52">
        <v>45624</v>
      </c>
      <c r="C31" s="36"/>
      <c r="D31" s="6"/>
      <c r="E31" s="36"/>
      <c r="F31" s="6"/>
      <c r="G31" s="36"/>
      <c r="H31" s="36"/>
      <c r="I31" s="6"/>
      <c r="J31" s="36"/>
      <c r="K31" s="6"/>
      <c r="L31" s="36"/>
      <c r="M31" s="35"/>
      <c r="N31" s="33"/>
      <c r="O31" s="33"/>
      <c r="P31" s="6"/>
      <c r="Q31" s="35"/>
      <c r="R31" s="36"/>
      <c r="S31" s="35"/>
      <c r="T31" s="6"/>
      <c r="U31" s="36"/>
      <c r="V31" s="6"/>
      <c r="W31" s="36"/>
      <c r="X31" s="6"/>
      <c r="Y31" s="34"/>
    </row>
    <row r="32" spans="1:25" ht="12.75">
      <c r="A32" s="6">
        <v>2024</v>
      </c>
      <c r="B32" s="52">
        <v>45625</v>
      </c>
      <c r="C32" s="36"/>
      <c r="D32" s="6"/>
      <c r="E32" s="36"/>
      <c r="F32" s="6"/>
      <c r="G32" s="36"/>
      <c r="H32" s="36"/>
      <c r="I32" s="6"/>
      <c r="J32" s="36"/>
      <c r="K32" s="6"/>
      <c r="L32" s="36"/>
      <c r="M32" s="35"/>
      <c r="N32" s="33"/>
      <c r="O32" s="33"/>
      <c r="P32" s="6"/>
      <c r="Q32" s="35"/>
      <c r="R32" s="36"/>
      <c r="S32" s="35"/>
      <c r="T32" s="6"/>
      <c r="U32" s="36"/>
      <c r="V32" s="6"/>
      <c r="W32" s="36"/>
      <c r="X32" s="6"/>
      <c r="Y32" s="34"/>
    </row>
    <row r="33" spans="1:25" ht="12.75">
      <c r="A33" s="6">
        <v>2024</v>
      </c>
      <c r="B33" s="52">
        <v>45626</v>
      </c>
      <c r="C33" s="36"/>
      <c r="D33" s="6"/>
      <c r="E33" s="36"/>
      <c r="F33" s="6"/>
      <c r="G33" s="36"/>
      <c r="H33" s="36"/>
      <c r="I33" s="6"/>
      <c r="J33" s="36"/>
      <c r="K33" s="6"/>
      <c r="L33" s="36"/>
      <c r="M33" s="35"/>
      <c r="N33" s="33"/>
      <c r="O33" s="33"/>
      <c r="P33" s="6"/>
      <c r="Q33" s="35"/>
      <c r="R33" s="36"/>
      <c r="S33" s="35"/>
      <c r="T33" s="6"/>
      <c r="U33" s="36"/>
      <c r="V33" s="6"/>
      <c r="W33" s="36"/>
      <c r="X33" s="6"/>
      <c r="Y33" s="38"/>
    </row>
    <row r="34" spans="2:25" ht="12.75">
      <c r="B34" s="32"/>
      <c r="C34" s="39" t="e">
        <f>AVERAGE(C4:C33)</f>
        <v>#DIV/0!</v>
      </c>
      <c r="D34" s="32"/>
      <c r="E34" s="39" t="e">
        <f>AVERAGE(E4:E33)</f>
        <v>#DIV/0!</v>
      </c>
      <c r="F34" s="32"/>
      <c r="G34" s="39" t="e">
        <f>AVERAGE(G4:G33)</f>
        <v>#DIV/0!</v>
      </c>
      <c r="H34" s="39" t="e">
        <f>AVERAGE(H4:H33)</f>
        <v>#DIV/0!</v>
      </c>
      <c r="I34" s="32"/>
      <c r="J34" s="39" t="e">
        <f>AVERAGE(J4:J33)</f>
        <v>#DIV/0!</v>
      </c>
      <c r="K34" s="32"/>
      <c r="L34" s="39" t="e">
        <f>AVERAGE(L4:L33)</f>
        <v>#DIV/0!</v>
      </c>
      <c r="M34" s="40">
        <f>SUM(M4:M33)</f>
        <v>0</v>
      </c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40">
        <f>SUM(Y4:Y33)</f>
        <v>0</v>
      </c>
    </row>
  </sheetData>
  <sheetProtection/>
  <mergeCells count="3">
    <mergeCell ref="A1:B1"/>
    <mergeCell ref="A2:A3"/>
    <mergeCell ref="B2:B3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67" r:id="rId1"/>
  <headerFooter alignWithMargins="0">
    <oddHeader>&amp;C&amp;"Arial,Negrito"DADOS METEOROLÓGICOS - ESTAÇÃO EXPERIMENTAL DE CITRICULTURA DE BEBEDOURO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A35"/>
  <sheetViews>
    <sheetView zoomScale="80" zoomScaleNormal="80" zoomScaleSheetLayoutView="75" workbookViewId="0" topLeftCell="B2">
      <selection activeCell="C4" sqref="C4"/>
    </sheetView>
  </sheetViews>
  <sheetFormatPr defaultColWidth="9.140625" defaultRowHeight="12.75"/>
  <cols>
    <col min="1" max="1" width="7.28125" style="0" customWidth="1"/>
    <col min="2" max="2" width="8.28125" style="0" customWidth="1"/>
    <col min="3" max="3" width="11.00390625" style="0" customWidth="1"/>
    <col min="5" max="5" width="10.421875" style="0" customWidth="1"/>
    <col min="6" max="6" width="8.28125" style="0" customWidth="1"/>
    <col min="7" max="7" width="9.7109375" style="0" customWidth="1"/>
    <col min="9" max="9" width="7.28125" style="0" customWidth="1"/>
    <col min="11" max="11" width="7.28125" style="0" customWidth="1"/>
    <col min="13" max="13" width="7.28125" style="0" customWidth="1"/>
    <col min="14" max="14" width="10.28125" style="0" bestFit="1" customWidth="1"/>
    <col min="16" max="16" width="7.7109375" style="0" customWidth="1"/>
    <col min="17" max="17" width="7.28125" style="0" customWidth="1"/>
    <col min="18" max="18" width="8.421875" style="0" customWidth="1"/>
    <col min="19" max="19" width="8.7109375" style="0" customWidth="1"/>
    <col min="20" max="20" width="8.00390625" style="0" customWidth="1"/>
    <col min="21" max="21" width="8.28125" style="0" customWidth="1"/>
    <col min="22" max="22" width="6.7109375" style="0" customWidth="1"/>
    <col min="23" max="23" width="8.28125" style="0" customWidth="1"/>
    <col min="24" max="24" width="6.7109375" style="0" customWidth="1"/>
    <col min="25" max="25" width="7.7109375" style="0" customWidth="1"/>
  </cols>
  <sheetData>
    <row r="1" spans="1:5" ht="12.75">
      <c r="A1" s="70">
        <v>39448</v>
      </c>
      <c r="B1" s="70"/>
      <c r="C1" s="8">
        <v>1</v>
      </c>
      <c r="E1">
        <v>3.6</v>
      </c>
    </row>
    <row r="2" spans="1:25" ht="33.75">
      <c r="A2" s="71" t="s">
        <v>12</v>
      </c>
      <c r="B2" s="71" t="s">
        <v>13</v>
      </c>
      <c r="C2" s="9" t="s">
        <v>14</v>
      </c>
      <c r="D2" s="9" t="s">
        <v>15</v>
      </c>
      <c r="E2" s="9" t="s">
        <v>16</v>
      </c>
      <c r="F2" s="9" t="s">
        <v>17</v>
      </c>
      <c r="G2" s="9" t="s">
        <v>18</v>
      </c>
      <c r="H2" s="9" t="s">
        <v>19</v>
      </c>
      <c r="I2" s="9" t="s">
        <v>15</v>
      </c>
      <c r="J2" s="9" t="s">
        <v>20</v>
      </c>
      <c r="K2" s="9" t="s">
        <v>17</v>
      </c>
      <c r="L2" s="9" t="s">
        <v>21</v>
      </c>
      <c r="M2" s="10" t="s">
        <v>22</v>
      </c>
      <c r="N2" s="9" t="s">
        <v>23</v>
      </c>
      <c r="O2" s="9" t="s">
        <v>24</v>
      </c>
      <c r="P2" s="9" t="s">
        <v>15</v>
      </c>
      <c r="Q2" s="9" t="s">
        <v>35</v>
      </c>
      <c r="R2" s="9" t="s">
        <v>44</v>
      </c>
      <c r="S2" s="9" t="s">
        <v>26</v>
      </c>
      <c r="T2" s="10" t="s">
        <v>15</v>
      </c>
      <c r="U2" s="9" t="s">
        <v>27</v>
      </c>
      <c r="V2" s="9" t="s">
        <v>15</v>
      </c>
      <c r="W2" s="9" t="s">
        <v>28</v>
      </c>
      <c r="X2" s="9" t="s">
        <v>17</v>
      </c>
      <c r="Y2" s="10" t="s">
        <v>29</v>
      </c>
    </row>
    <row r="3" spans="1:25" ht="12.75">
      <c r="A3" s="72"/>
      <c r="B3" s="72"/>
      <c r="C3" s="10" t="s">
        <v>30</v>
      </c>
      <c r="D3" s="10"/>
      <c r="E3" s="10" t="s">
        <v>30</v>
      </c>
      <c r="F3" s="10"/>
      <c r="G3" s="10" t="s">
        <v>30</v>
      </c>
      <c r="H3" s="10" t="s">
        <v>31</v>
      </c>
      <c r="I3" s="10"/>
      <c r="J3" s="10" t="s">
        <v>31</v>
      </c>
      <c r="K3" s="10"/>
      <c r="L3" s="10" t="s">
        <v>31</v>
      </c>
      <c r="M3" s="10" t="s">
        <v>32</v>
      </c>
      <c r="N3" s="10" t="s">
        <v>33</v>
      </c>
      <c r="O3" s="10" t="s">
        <v>42</v>
      </c>
      <c r="P3" s="10"/>
      <c r="Q3" s="10"/>
      <c r="R3" s="10" t="s">
        <v>43</v>
      </c>
      <c r="S3" s="10"/>
      <c r="T3" s="10"/>
      <c r="U3" s="10"/>
      <c r="V3" s="10"/>
      <c r="W3" s="10"/>
      <c r="X3" s="10"/>
      <c r="Y3" s="10" t="s">
        <v>32</v>
      </c>
    </row>
    <row r="4" spans="1:25" ht="12.75">
      <c r="A4" s="6">
        <v>2024</v>
      </c>
      <c r="B4" s="11">
        <v>45627</v>
      </c>
      <c r="C4" s="36"/>
      <c r="D4" s="6"/>
      <c r="E4" s="36"/>
      <c r="F4" s="6"/>
      <c r="G4" s="36"/>
      <c r="H4" s="36"/>
      <c r="I4" s="6"/>
      <c r="J4" s="36"/>
      <c r="K4" s="6"/>
      <c r="L4" s="36"/>
      <c r="M4" s="35"/>
      <c r="N4" s="33"/>
      <c r="O4" s="33"/>
      <c r="P4" s="6"/>
      <c r="Q4" s="35"/>
      <c r="R4" s="36"/>
      <c r="S4" s="35"/>
      <c r="T4" s="6"/>
      <c r="U4" s="36"/>
      <c r="V4" s="6"/>
      <c r="W4" s="36"/>
      <c r="X4" s="6"/>
      <c r="Y4" s="34"/>
    </row>
    <row r="5" spans="1:25" ht="12.75">
      <c r="A5" s="6">
        <v>2024</v>
      </c>
      <c r="B5" s="11">
        <v>45628</v>
      </c>
      <c r="C5" s="36"/>
      <c r="D5" s="6"/>
      <c r="E5" s="36"/>
      <c r="F5" s="6"/>
      <c r="G5" s="36"/>
      <c r="H5" s="36"/>
      <c r="I5" s="6"/>
      <c r="J5" s="36"/>
      <c r="K5" s="6"/>
      <c r="L5" s="36"/>
      <c r="M5" s="35"/>
      <c r="N5" s="33"/>
      <c r="O5" s="33"/>
      <c r="P5" s="6"/>
      <c r="Q5" s="35"/>
      <c r="R5" s="36"/>
      <c r="S5" s="35"/>
      <c r="T5" s="6"/>
      <c r="U5" s="36"/>
      <c r="V5" s="6"/>
      <c r="W5" s="36"/>
      <c r="X5" s="6"/>
      <c r="Y5" s="34"/>
    </row>
    <row r="6" spans="1:25" ht="12.75">
      <c r="A6" s="6">
        <v>2024</v>
      </c>
      <c r="B6" s="11">
        <v>45629</v>
      </c>
      <c r="C6" s="36"/>
      <c r="D6" s="6"/>
      <c r="E6" s="36"/>
      <c r="F6" s="6"/>
      <c r="G6" s="36"/>
      <c r="H6" s="36"/>
      <c r="I6" s="6"/>
      <c r="J6" s="36"/>
      <c r="K6" s="6"/>
      <c r="L6" s="36"/>
      <c r="M6" s="35"/>
      <c r="N6" s="33"/>
      <c r="O6" s="33"/>
      <c r="P6" s="6"/>
      <c r="Q6" s="6"/>
      <c r="R6" s="6"/>
      <c r="S6" s="35"/>
      <c r="T6" s="6"/>
      <c r="U6" s="36"/>
      <c r="V6" s="6"/>
      <c r="W6" s="36"/>
      <c r="X6" s="6"/>
      <c r="Y6" s="34"/>
    </row>
    <row r="7" spans="1:25" ht="12.75">
      <c r="A7" s="6">
        <v>2024</v>
      </c>
      <c r="B7" s="11">
        <v>45630</v>
      </c>
      <c r="C7" s="36"/>
      <c r="D7" s="6"/>
      <c r="E7" s="36"/>
      <c r="F7" s="6"/>
      <c r="G7" s="36"/>
      <c r="H7" s="36"/>
      <c r="I7" s="6"/>
      <c r="J7" s="36"/>
      <c r="K7" s="6"/>
      <c r="L7" s="36"/>
      <c r="M7" s="35"/>
      <c r="N7" s="33"/>
      <c r="O7" s="33"/>
      <c r="P7" s="6"/>
      <c r="Q7" s="35"/>
      <c r="R7" s="36"/>
      <c r="S7" s="35"/>
      <c r="T7" s="6"/>
      <c r="U7" s="36"/>
      <c r="V7" s="6"/>
      <c r="W7" s="36"/>
      <c r="X7" s="6"/>
      <c r="Y7" s="34"/>
    </row>
    <row r="8" spans="1:25" ht="12.75">
      <c r="A8" s="6">
        <v>2024</v>
      </c>
      <c r="B8" s="11">
        <v>45631</v>
      </c>
      <c r="C8" s="36"/>
      <c r="D8" s="6"/>
      <c r="E8" s="36"/>
      <c r="F8" s="6"/>
      <c r="G8" s="36"/>
      <c r="H8" s="36"/>
      <c r="I8" s="6"/>
      <c r="J8" s="36"/>
      <c r="K8" s="6"/>
      <c r="L8" s="36"/>
      <c r="M8" s="35"/>
      <c r="N8" s="33"/>
      <c r="O8" s="33"/>
      <c r="P8" s="6"/>
      <c r="Q8" s="35"/>
      <c r="R8" s="6"/>
      <c r="S8" s="35"/>
      <c r="T8" s="6"/>
      <c r="U8" s="36"/>
      <c r="V8" s="6"/>
      <c r="W8" s="36"/>
      <c r="X8" s="6"/>
      <c r="Y8" s="34"/>
    </row>
    <row r="9" spans="1:25" ht="12.75">
      <c r="A9" s="6">
        <v>2024</v>
      </c>
      <c r="B9" s="11">
        <v>45632</v>
      </c>
      <c r="C9" s="36"/>
      <c r="D9" s="6"/>
      <c r="E9" s="36"/>
      <c r="F9" s="6"/>
      <c r="G9" s="36"/>
      <c r="H9" s="36"/>
      <c r="I9" s="6"/>
      <c r="J9" s="36"/>
      <c r="K9" s="6"/>
      <c r="L9" s="36"/>
      <c r="M9" s="35"/>
      <c r="N9" s="33"/>
      <c r="O9" s="33"/>
      <c r="P9" s="6"/>
      <c r="Q9" s="35"/>
      <c r="R9" s="36"/>
      <c r="S9" s="35"/>
      <c r="T9" s="6"/>
      <c r="U9" s="36"/>
      <c r="V9" s="6"/>
      <c r="W9" s="36"/>
      <c r="X9" s="6"/>
      <c r="Y9" s="34"/>
    </row>
    <row r="10" spans="1:25" ht="12.75">
      <c r="A10" s="6">
        <v>2024</v>
      </c>
      <c r="B10" s="11">
        <v>45633</v>
      </c>
      <c r="C10" s="36"/>
      <c r="D10" s="6"/>
      <c r="E10" s="36"/>
      <c r="F10" s="6"/>
      <c r="G10" s="36"/>
      <c r="H10" s="36"/>
      <c r="I10" s="6"/>
      <c r="J10" s="36"/>
      <c r="K10" s="6"/>
      <c r="L10" s="36"/>
      <c r="M10" s="35"/>
      <c r="N10" s="33"/>
      <c r="O10" s="33"/>
      <c r="P10" s="6"/>
      <c r="Q10" s="35"/>
      <c r="R10" s="36"/>
      <c r="S10" s="35"/>
      <c r="T10" s="6"/>
      <c r="U10" s="36"/>
      <c r="V10" s="6"/>
      <c r="W10" s="36"/>
      <c r="X10" s="6"/>
      <c r="Y10" s="34"/>
    </row>
    <row r="11" spans="1:25" ht="12.75">
      <c r="A11" s="6">
        <v>2024</v>
      </c>
      <c r="B11" s="11">
        <v>45634</v>
      </c>
      <c r="C11" s="36"/>
      <c r="D11" s="6"/>
      <c r="E11" s="36"/>
      <c r="F11" s="6"/>
      <c r="G11" s="36"/>
      <c r="H11" s="36"/>
      <c r="I11" s="6"/>
      <c r="J11" s="36"/>
      <c r="K11" s="6"/>
      <c r="L11" s="36"/>
      <c r="M11" s="35"/>
      <c r="N11" s="33"/>
      <c r="O11" s="33"/>
      <c r="P11" s="6"/>
      <c r="Q11" s="35"/>
      <c r="R11" s="6"/>
      <c r="S11" s="35"/>
      <c r="T11" s="6"/>
      <c r="U11" s="36"/>
      <c r="V11" s="6"/>
      <c r="W11" s="36"/>
      <c r="X11" s="6"/>
      <c r="Y11" s="34"/>
    </row>
    <row r="12" spans="1:25" ht="12.75">
      <c r="A12" s="6">
        <v>2024</v>
      </c>
      <c r="B12" s="11">
        <v>45635</v>
      </c>
      <c r="C12" s="36"/>
      <c r="D12" s="6"/>
      <c r="E12" s="36"/>
      <c r="F12" s="6"/>
      <c r="G12" s="36"/>
      <c r="H12" s="36"/>
      <c r="I12" s="6"/>
      <c r="J12" s="36"/>
      <c r="K12" s="6"/>
      <c r="L12" s="36"/>
      <c r="M12" s="35"/>
      <c r="N12" s="33"/>
      <c r="O12" s="33"/>
      <c r="P12" s="6"/>
      <c r="Q12" s="35"/>
      <c r="R12" s="36"/>
      <c r="S12" s="35"/>
      <c r="T12" s="6"/>
      <c r="U12" s="36"/>
      <c r="V12" s="6"/>
      <c r="W12" s="36"/>
      <c r="X12" s="6"/>
      <c r="Y12" s="34"/>
    </row>
    <row r="13" spans="1:25" ht="12.75">
      <c r="A13" s="6">
        <v>2024</v>
      </c>
      <c r="B13" s="11">
        <v>45636</v>
      </c>
      <c r="C13" s="36"/>
      <c r="D13" s="6"/>
      <c r="E13" s="36"/>
      <c r="F13" s="6"/>
      <c r="G13" s="36"/>
      <c r="H13" s="36"/>
      <c r="I13" s="6"/>
      <c r="J13" s="36"/>
      <c r="K13" s="6"/>
      <c r="L13" s="36"/>
      <c r="M13" s="35"/>
      <c r="N13" s="33"/>
      <c r="O13" s="33"/>
      <c r="P13" s="6"/>
      <c r="Q13" s="35"/>
      <c r="R13" s="36"/>
      <c r="S13" s="35"/>
      <c r="T13" s="6"/>
      <c r="U13" s="36"/>
      <c r="V13" s="6"/>
      <c r="W13" s="36"/>
      <c r="X13" s="6"/>
      <c r="Y13" s="34"/>
    </row>
    <row r="14" spans="1:26" ht="12.75">
      <c r="A14" s="6">
        <v>2024</v>
      </c>
      <c r="B14" s="11">
        <v>45637</v>
      </c>
      <c r="C14" s="36"/>
      <c r="D14" s="6"/>
      <c r="E14" s="36"/>
      <c r="F14" s="6"/>
      <c r="G14" s="36"/>
      <c r="H14" s="36"/>
      <c r="I14" s="6"/>
      <c r="J14" s="36"/>
      <c r="K14" s="6"/>
      <c r="L14" s="36"/>
      <c r="M14" s="6"/>
      <c r="N14" s="33"/>
      <c r="O14" s="33"/>
      <c r="P14" s="6"/>
      <c r="Q14" s="35"/>
      <c r="R14" s="36"/>
      <c r="S14" s="35"/>
      <c r="T14" s="6"/>
      <c r="U14" s="36"/>
      <c r="V14" s="6"/>
      <c r="W14" s="36"/>
      <c r="X14" s="6"/>
      <c r="Y14" s="34"/>
      <c r="Z14" s="13"/>
    </row>
    <row r="15" spans="1:25" ht="12.75">
      <c r="A15" s="6">
        <v>2024</v>
      </c>
      <c r="B15" s="11">
        <v>45638</v>
      </c>
      <c r="C15" s="36"/>
      <c r="D15" s="6"/>
      <c r="E15" s="6"/>
      <c r="F15" s="6"/>
      <c r="G15" s="36"/>
      <c r="H15" s="36"/>
      <c r="I15" s="6"/>
      <c r="J15" s="36"/>
      <c r="K15" s="6"/>
      <c r="L15" s="36"/>
      <c r="M15" s="35"/>
      <c r="N15" s="33"/>
      <c r="O15" s="33"/>
      <c r="P15" s="6"/>
      <c r="Q15" s="35"/>
      <c r="R15" s="36"/>
      <c r="S15" s="35"/>
      <c r="T15" s="6"/>
      <c r="U15" s="36"/>
      <c r="V15" s="6"/>
      <c r="W15" s="36"/>
      <c r="X15" s="6"/>
      <c r="Y15" s="34"/>
    </row>
    <row r="16" spans="1:25" ht="12.75">
      <c r="A16" s="6">
        <v>2024</v>
      </c>
      <c r="B16" s="11">
        <v>45639</v>
      </c>
      <c r="C16" s="36"/>
      <c r="D16" s="6"/>
      <c r="E16" s="36"/>
      <c r="F16" s="6"/>
      <c r="G16" s="36"/>
      <c r="H16" s="36"/>
      <c r="I16" s="6"/>
      <c r="J16" s="36"/>
      <c r="K16" s="6"/>
      <c r="L16" s="36"/>
      <c r="M16" s="35"/>
      <c r="N16" s="33"/>
      <c r="O16" s="33"/>
      <c r="P16" s="6"/>
      <c r="Q16" s="35"/>
      <c r="R16" s="6"/>
      <c r="S16" s="35"/>
      <c r="T16" s="6"/>
      <c r="U16" s="36"/>
      <c r="V16" s="6"/>
      <c r="W16" s="36"/>
      <c r="X16" s="37"/>
      <c r="Y16" s="34"/>
    </row>
    <row r="17" spans="1:25" ht="12.75">
      <c r="A17" s="6">
        <v>2024</v>
      </c>
      <c r="B17" s="11">
        <v>45640</v>
      </c>
      <c r="C17" s="36"/>
      <c r="D17" s="6"/>
      <c r="E17" s="36"/>
      <c r="F17" s="6"/>
      <c r="G17" s="36"/>
      <c r="H17" s="36"/>
      <c r="I17" s="6"/>
      <c r="J17" s="36"/>
      <c r="K17" s="6"/>
      <c r="L17" s="36"/>
      <c r="M17" s="35"/>
      <c r="N17" s="33"/>
      <c r="O17" s="33"/>
      <c r="P17" s="6"/>
      <c r="Q17" s="35"/>
      <c r="R17" s="6"/>
      <c r="S17" s="35"/>
      <c r="T17" s="6"/>
      <c r="U17" s="36"/>
      <c r="V17" s="6"/>
      <c r="W17" s="36"/>
      <c r="X17" s="6"/>
      <c r="Y17" s="34"/>
    </row>
    <row r="18" spans="1:25" ht="12.75">
      <c r="A18" s="6">
        <v>2024</v>
      </c>
      <c r="B18" s="11">
        <v>45641</v>
      </c>
      <c r="C18" s="36"/>
      <c r="D18" s="6"/>
      <c r="E18" s="36"/>
      <c r="F18" s="6"/>
      <c r="G18" s="36"/>
      <c r="H18" s="36"/>
      <c r="I18" s="6"/>
      <c r="J18" s="36"/>
      <c r="K18" s="6"/>
      <c r="L18" s="36"/>
      <c r="M18" s="35"/>
      <c r="N18" s="33"/>
      <c r="O18" s="33"/>
      <c r="P18" s="6"/>
      <c r="Q18" s="35"/>
      <c r="R18" s="36"/>
      <c r="S18" s="35"/>
      <c r="T18" s="6"/>
      <c r="U18" s="36"/>
      <c r="V18" s="6"/>
      <c r="W18" s="36"/>
      <c r="X18" s="6"/>
      <c r="Y18" s="38"/>
    </row>
    <row r="19" spans="1:25" ht="12.75">
      <c r="A19" s="6">
        <v>2024</v>
      </c>
      <c r="B19" s="11">
        <v>45642</v>
      </c>
      <c r="C19" s="36"/>
      <c r="D19" s="6"/>
      <c r="E19" s="36"/>
      <c r="F19" s="6"/>
      <c r="G19" s="36"/>
      <c r="H19" s="36"/>
      <c r="I19" s="6"/>
      <c r="J19" s="36"/>
      <c r="K19" s="6"/>
      <c r="L19" s="36"/>
      <c r="M19" s="35"/>
      <c r="N19" s="33"/>
      <c r="O19" s="33"/>
      <c r="P19" s="6"/>
      <c r="Q19" s="42"/>
      <c r="R19" s="36"/>
      <c r="S19" s="35"/>
      <c r="T19" s="6"/>
      <c r="U19" s="36"/>
      <c r="V19" s="6"/>
      <c r="W19" s="36"/>
      <c r="X19" s="6"/>
      <c r="Y19" s="34"/>
    </row>
    <row r="20" spans="1:25" ht="12.75">
      <c r="A20" s="6">
        <v>2024</v>
      </c>
      <c r="B20" s="11">
        <v>45643</v>
      </c>
      <c r="C20" s="36"/>
      <c r="D20" s="6"/>
      <c r="E20" s="36"/>
      <c r="F20" s="6"/>
      <c r="G20" s="36"/>
      <c r="H20" s="36"/>
      <c r="I20" s="6"/>
      <c r="J20" s="36"/>
      <c r="K20" s="6"/>
      <c r="L20" s="36"/>
      <c r="M20" s="35"/>
      <c r="N20" s="33"/>
      <c r="O20" s="33"/>
      <c r="P20" s="6"/>
      <c r="Q20" s="35"/>
      <c r="R20" s="36"/>
      <c r="S20" s="35"/>
      <c r="T20" s="6"/>
      <c r="U20" s="36"/>
      <c r="V20" s="6"/>
      <c r="W20" s="36"/>
      <c r="X20" s="6"/>
      <c r="Y20" s="34"/>
    </row>
    <row r="21" spans="1:25" ht="12.75">
      <c r="A21" s="6">
        <v>2024</v>
      </c>
      <c r="B21" s="11">
        <v>45644</v>
      </c>
      <c r="C21" s="36"/>
      <c r="D21" s="6"/>
      <c r="E21" s="36"/>
      <c r="F21" s="6"/>
      <c r="G21" s="36"/>
      <c r="H21" s="36"/>
      <c r="I21" s="6"/>
      <c r="J21" s="36"/>
      <c r="K21" s="6"/>
      <c r="L21" s="36"/>
      <c r="M21" s="35"/>
      <c r="N21" s="33"/>
      <c r="O21" s="33"/>
      <c r="P21" s="6"/>
      <c r="Q21" s="35"/>
      <c r="R21" s="36"/>
      <c r="S21" s="35"/>
      <c r="T21" s="6"/>
      <c r="U21" s="36"/>
      <c r="V21" s="6"/>
      <c r="W21" s="36"/>
      <c r="X21" s="6"/>
      <c r="Y21" s="34"/>
    </row>
    <row r="22" spans="1:27" ht="12.75">
      <c r="A22" s="6">
        <v>2024</v>
      </c>
      <c r="B22" s="11">
        <v>45645</v>
      </c>
      <c r="C22" s="36"/>
      <c r="D22" s="6"/>
      <c r="E22" s="36"/>
      <c r="F22" s="6"/>
      <c r="G22" s="36"/>
      <c r="H22" s="36"/>
      <c r="I22" s="6"/>
      <c r="J22" s="36"/>
      <c r="K22" s="6"/>
      <c r="L22" s="36"/>
      <c r="M22" s="35"/>
      <c r="N22" s="33"/>
      <c r="O22" s="33"/>
      <c r="P22" s="6"/>
      <c r="Q22" s="35"/>
      <c r="R22" s="36"/>
      <c r="S22" s="35"/>
      <c r="T22" s="6"/>
      <c r="U22" s="36"/>
      <c r="V22" s="6"/>
      <c r="W22" s="36"/>
      <c r="X22" s="6"/>
      <c r="Y22" s="34"/>
      <c r="AA22" s="26"/>
    </row>
    <row r="23" spans="1:25" ht="12.75">
      <c r="A23" s="6">
        <v>2024</v>
      </c>
      <c r="B23" s="11">
        <v>45646</v>
      </c>
      <c r="C23" s="36"/>
      <c r="D23" s="6"/>
      <c r="E23" s="36"/>
      <c r="F23" s="6"/>
      <c r="G23" s="36"/>
      <c r="H23" s="36"/>
      <c r="I23" s="6"/>
      <c r="J23" s="36"/>
      <c r="K23" s="6"/>
      <c r="L23" s="36"/>
      <c r="M23" s="6"/>
      <c r="N23" s="33"/>
      <c r="O23" s="33"/>
      <c r="P23" s="6"/>
      <c r="Q23" s="35"/>
      <c r="R23" s="36"/>
      <c r="S23" s="35"/>
      <c r="T23" s="6"/>
      <c r="U23" s="36"/>
      <c r="V23" s="6"/>
      <c r="W23" s="36"/>
      <c r="X23" s="6"/>
      <c r="Y23" s="34"/>
    </row>
    <row r="24" spans="1:25" ht="12.75">
      <c r="A24" s="6">
        <v>2024</v>
      </c>
      <c r="B24" s="11">
        <v>45647</v>
      </c>
      <c r="C24" s="36"/>
      <c r="D24" s="6"/>
      <c r="E24" s="36"/>
      <c r="F24" s="6"/>
      <c r="G24" s="36"/>
      <c r="H24" s="36"/>
      <c r="I24" s="6"/>
      <c r="J24" s="36"/>
      <c r="K24" s="6"/>
      <c r="L24" s="36"/>
      <c r="M24" s="35"/>
      <c r="N24" s="33"/>
      <c r="O24" s="33"/>
      <c r="P24" s="6"/>
      <c r="Q24" s="35"/>
      <c r="R24" s="36"/>
      <c r="S24" s="35"/>
      <c r="T24" s="6"/>
      <c r="U24" s="36"/>
      <c r="V24" s="6"/>
      <c r="W24" s="36"/>
      <c r="X24" s="6"/>
      <c r="Y24" s="34"/>
    </row>
    <row r="25" spans="1:25" ht="12.75">
      <c r="A25" s="6">
        <v>2024</v>
      </c>
      <c r="B25" s="11">
        <v>45648</v>
      </c>
      <c r="C25" s="36"/>
      <c r="D25" s="6"/>
      <c r="E25" s="36"/>
      <c r="F25" s="6"/>
      <c r="G25" s="36"/>
      <c r="H25" s="36"/>
      <c r="I25" s="6"/>
      <c r="J25" s="36"/>
      <c r="K25" s="6"/>
      <c r="L25" s="36"/>
      <c r="M25" s="35"/>
      <c r="N25" s="33"/>
      <c r="O25" s="33"/>
      <c r="P25" s="6"/>
      <c r="Q25" s="35"/>
      <c r="R25" s="36"/>
      <c r="S25" s="35"/>
      <c r="T25" s="6"/>
      <c r="U25" s="36"/>
      <c r="V25" s="6"/>
      <c r="W25" s="36"/>
      <c r="X25" s="6"/>
      <c r="Y25" s="38"/>
    </row>
    <row r="26" spans="1:26" ht="12.75">
      <c r="A26" s="6">
        <v>2024</v>
      </c>
      <c r="B26" s="11">
        <v>45649</v>
      </c>
      <c r="C26" s="36"/>
      <c r="D26" s="6"/>
      <c r="E26" s="36"/>
      <c r="F26" s="6"/>
      <c r="G26" s="6"/>
      <c r="H26" s="36"/>
      <c r="I26" s="6"/>
      <c r="J26" s="36"/>
      <c r="K26" s="6"/>
      <c r="L26" s="36"/>
      <c r="M26" s="35"/>
      <c r="N26" s="33"/>
      <c r="O26" s="33"/>
      <c r="P26" s="6"/>
      <c r="Q26" s="35"/>
      <c r="R26" s="36"/>
      <c r="S26" s="35"/>
      <c r="T26" s="6"/>
      <c r="U26" s="36"/>
      <c r="V26" s="6"/>
      <c r="W26" s="36"/>
      <c r="X26" s="6"/>
      <c r="Y26" s="38"/>
      <c r="Z26" s="13"/>
    </row>
    <row r="27" spans="1:25" ht="12.75">
      <c r="A27" s="6">
        <v>2024</v>
      </c>
      <c r="B27" s="11">
        <v>45650</v>
      </c>
      <c r="C27" s="6"/>
      <c r="D27" s="6"/>
      <c r="E27" s="36"/>
      <c r="F27" s="6"/>
      <c r="G27" s="36"/>
      <c r="H27" s="36"/>
      <c r="I27" s="6"/>
      <c r="J27" s="36"/>
      <c r="K27" s="6"/>
      <c r="L27" s="36"/>
      <c r="M27" s="35"/>
      <c r="N27" s="33"/>
      <c r="O27" s="33"/>
      <c r="P27" s="6"/>
      <c r="Q27" s="35"/>
      <c r="R27" s="36"/>
      <c r="S27" s="35"/>
      <c r="T27" s="6"/>
      <c r="U27" s="36"/>
      <c r="V27" s="6"/>
      <c r="W27" s="6"/>
      <c r="X27" s="6"/>
      <c r="Y27" s="38"/>
    </row>
    <row r="28" spans="1:26" ht="12.75">
      <c r="A28" s="6">
        <v>2024</v>
      </c>
      <c r="B28" s="11">
        <v>45651</v>
      </c>
      <c r="C28" s="6"/>
      <c r="D28" s="6"/>
      <c r="E28" s="36"/>
      <c r="F28" s="6"/>
      <c r="G28" s="36"/>
      <c r="H28" s="36"/>
      <c r="I28" s="6"/>
      <c r="J28" s="36"/>
      <c r="K28" s="6"/>
      <c r="L28" s="36"/>
      <c r="M28" s="35"/>
      <c r="N28" s="33"/>
      <c r="O28" s="33"/>
      <c r="P28" s="6"/>
      <c r="Q28" s="35"/>
      <c r="R28" s="36"/>
      <c r="S28" s="35"/>
      <c r="T28" s="6"/>
      <c r="U28" s="36"/>
      <c r="V28" s="6"/>
      <c r="W28" s="36"/>
      <c r="X28" s="6"/>
      <c r="Y28" s="34"/>
      <c r="Z28" s="26"/>
    </row>
    <row r="29" spans="1:26" ht="12.75">
      <c r="A29" s="6">
        <v>2024</v>
      </c>
      <c r="B29" s="11">
        <v>45652</v>
      </c>
      <c r="C29" s="36"/>
      <c r="D29" s="6"/>
      <c r="E29" s="36"/>
      <c r="F29" s="6"/>
      <c r="G29" s="36"/>
      <c r="H29" s="36"/>
      <c r="I29" s="6"/>
      <c r="J29" s="36"/>
      <c r="K29" s="6"/>
      <c r="L29" s="36"/>
      <c r="M29" s="35"/>
      <c r="N29" s="33"/>
      <c r="O29" s="33"/>
      <c r="P29" s="6"/>
      <c r="Q29" s="42"/>
      <c r="R29" s="36"/>
      <c r="S29" s="35"/>
      <c r="T29" s="6"/>
      <c r="U29" s="36"/>
      <c r="V29" s="6"/>
      <c r="W29" s="6"/>
      <c r="X29" s="6"/>
      <c r="Y29" s="34"/>
      <c r="Z29" s="26"/>
    </row>
    <row r="30" spans="1:25" ht="12.75">
      <c r="A30" s="6">
        <v>2024</v>
      </c>
      <c r="B30" s="11">
        <v>45653</v>
      </c>
      <c r="C30" s="6"/>
      <c r="D30" s="6"/>
      <c r="E30" s="36"/>
      <c r="F30" s="6"/>
      <c r="G30" s="6"/>
      <c r="H30" s="36"/>
      <c r="I30" s="6"/>
      <c r="J30" s="36"/>
      <c r="K30" s="6"/>
      <c r="L30" s="36"/>
      <c r="M30" s="35"/>
      <c r="N30" s="33"/>
      <c r="O30" s="33"/>
      <c r="P30" s="6"/>
      <c r="Q30" s="35"/>
      <c r="R30" s="36"/>
      <c r="S30" s="35"/>
      <c r="T30" s="6"/>
      <c r="U30" s="36"/>
      <c r="V30" s="6"/>
      <c r="W30" s="36"/>
      <c r="X30" s="6"/>
      <c r="Y30" s="34"/>
    </row>
    <row r="31" spans="1:25" ht="12.75">
      <c r="A31" s="6">
        <v>2024</v>
      </c>
      <c r="B31" s="11">
        <v>45654</v>
      </c>
      <c r="C31" s="6"/>
      <c r="D31" s="6"/>
      <c r="E31" s="36"/>
      <c r="F31" s="6"/>
      <c r="G31" s="6"/>
      <c r="H31" s="36"/>
      <c r="I31" s="6"/>
      <c r="J31" s="36"/>
      <c r="K31" s="6"/>
      <c r="L31" s="36"/>
      <c r="M31" s="35"/>
      <c r="N31" s="33"/>
      <c r="O31" s="33"/>
      <c r="P31" s="6"/>
      <c r="Q31" s="35"/>
      <c r="R31" s="36"/>
      <c r="S31" s="35"/>
      <c r="T31" s="6"/>
      <c r="U31" s="36"/>
      <c r="V31" s="6"/>
      <c r="W31" s="36"/>
      <c r="X31" s="6"/>
      <c r="Y31" s="34"/>
    </row>
    <row r="32" spans="1:25" ht="12.75">
      <c r="A32" s="6">
        <v>2024</v>
      </c>
      <c r="B32" s="11">
        <v>45655</v>
      </c>
      <c r="C32" s="6"/>
      <c r="D32" s="6"/>
      <c r="E32" s="36"/>
      <c r="F32" s="6"/>
      <c r="G32" s="36"/>
      <c r="H32" s="36"/>
      <c r="I32" s="6"/>
      <c r="J32" s="36"/>
      <c r="K32" s="6"/>
      <c r="L32" s="36"/>
      <c r="M32" s="35"/>
      <c r="N32" s="33"/>
      <c r="O32" s="33"/>
      <c r="P32" s="6"/>
      <c r="Q32" s="35"/>
      <c r="R32" s="36"/>
      <c r="S32" s="35"/>
      <c r="T32" s="6"/>
      <c r="U32" s="36"/>
      <c r="V32" s="6"/>
      <c r="W32" s="36"/>
      <c r="X32" s="6"/>
      <c r="Y32" s="34"/>
    </row>
    <row r="33" spans="1:25" ht="12.75">
      <c r="A33" s="6">
        <v>2024</v>
      </c>
      <c r="B33" s="11">
        <v>45656</v>
      </c>
      <c r="C33" s="36"/>
      <c r="D33" s="6"/>
      <c r="E33" s="36"/>
      <c r="F33" s="6"/>
      <c r="G33" s="6"/>
      <c r="H33" s="36"/>
      <c r="I33" s="6"/>
      <c r="J33" s="36"/>
      <c r="K33" s="6"/>
      <c r="L33" s="36"/>
      <c r="M33" s="35"/>
      <c r="N33" s="33"/>
      <c r="O33" s="33"/>
      <c r="P33" s="6"/>
      <c r="Q33" s="42"/>
      <c r="R33" s="36"/>
      <c r="S33" s="35"/>
      <c r="T33" s="6"/>
      <c r="U33" s="36"/>
      <c r="V33" s="6"/>
      <c r="W33" s="36"/>
      <c r="X33" s="6"/>
      <c r="Y33" s="34"/>
    </row>
    <row r="34" spans="1:25" ht="12.75">
      <c r="A34" s="6">
        <v>2024</v>
      </c>
      <c r="B34" s="11">
        <v>45657</v>
      </c>
      <c r="C34" s="36"/>
      <c r="D34" s="6"/>
      <c r="E34" s="36"/>
      <c r="F34" s="6"/>
      <c r="G34" s="36"/>
      <c r="H34" s="36"/>
      <c r="I34" s="6"/>
      <c r="J34" s="36"/>
      <c r="K34" s="6"/>
      <c r="L34" s="36"/>
      <c r="M34" s="35"/>
      <c r="N34" s="60"/>
      <c r="O34" s="33"/>
      <c r="P34" s="6"/>
      <c r="Q34" s="35"/>
      <c r="R34" s="36"/>
      <c r="S34" s="35"/>
      <c r="T34" s="6"/>
      <c r="U34" s="36"/>
      <c r="V34" s="6"/>
      <c r="W34" s="36"/>
      <c r="X34" s="6"/>
      <c r="Y34" s="34"/>
    </row>
    <row r="35" spans="3:25" ht="12.75">
      <c r="C35" s="39" t="e">
        <f>AVERAGE(C4:C34)</f>
        <v>#DIV/0!</v>
      </c>
      <c r="D35" s="32"/>
      <c r="E35" s="39" t="e">
        <f>AVERAGE(E4:E34)</f>
        <v>#DIV/0!</v>
      </c>
      <c r="F35" s="32"/>
      <c r="G35" s="39" t="e">
        <f>AVERAGE(G4:G34)</f>
        <v>#DIV/0!</v>
      </c>
      <c r="H35" s="39" t="e">
        <f>AVERAGE(H4:H34)</f>
        <v>#DIV/0!</v>
      </c>
      <c r="I35" s="32"/>
      <c r="J35" s="39" t="e">
        <f>AVERAGE(J4:J34)</f>
        <v>#DIV/0!</v>
      </c>
      <c r="K35" s="32"/>
      <c r="L35" s="39" t="e">
        <f>AVERAGE(L4:L34)</f>
        <v>#DIV/0!</v>
      </c>
      <c r="M35" s="40">
        <f>SUM(M4:M34)</f>
        <v>0</v>
      </c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40">
        <f>SUM(Y4:Y34)</f>
        <v>0</v>
      </c>
    </row>
  </sheetData>
  <sheetProtection/>
  <mergeCells count="3">
    <mergeCell ref="A1:B1"/>
    <mergeCell ref="A2:A3"/>
    <mergeCell ref="B2:B3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67" r:id="rId1"/>
  <headerFooter alignWithMargins="0">
    <oddHeader>&amp;C&amp;"Arial,Negrito"DADOS METEOROLÓGICOS - ESTAÇÃO EXPERIMENTAL DE CITRICULTURA DE BEBEDOURO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E17" sqref="E17"/>
    </sheetView>
  </sheetViews>
  <sheetFormatPr defaultColWidth="9.140625" defaultRowHeight="12.75"/>
  <cols>
    <col min="1" max="1" width="12.57421875" style="0" customWidth="1"/>
    <col min="2" max="2" width="11.57421875" style="0" customWidth="1"/>
    <col min="3" max="3" width="11.7109375" style="0" customWidth="1"/>
    <col min="4" max="4" width="12.28125" style="0" customWidth="1"/>
  </cols>
  <sheetData>
    <row r="1" spans="1:7" ht="25.5" customHeight="1">
      <c r="A1" s="17" t="s">
        <v>40</v>
      </c>
      <c r="B1" s="15" t="s">
        <v>45</v>
      </c>
      <c r="C1" s="15" t="s">
        <v>46</v>
      </c>
      <c r="D1" s="15" t="s">
        <v>36</v>
      </c>
      <c r="E1" s="15" t="s">
        <v>37</v>
      </c>
      <c r="F1" s="14"/>
      <c r="G1" s="27" t="s">
        <v>41</v>
      </c>
    </row>
    <row r="2" spans="1:7" ht="12.75">
      <c r="A2" s="12" t="s">
        <v>0</v>
      </c>
      <c r="B2" s="33">
        <f>JAN!E35</f>
        <v>20.51612903225807</v>
      </c>
      <c r="C2" s="33">
        <f>JAN!C35</f>
        <v>31.445161290322577</v>
      </c>
      <c r="D2" s="42">
        <f>JAN!M35</f>
        <v>154.79999999999998</v>
      </c>
      <c r="E2" s="33">
        <f>JAN!Y35</f>
        <v>68.99499999999999</v>
      </c>
      <c r="F2" s="28"/>
      <c r="G2" s="29">
        <f>AVERAGE(B2:C2)</f>
        <v>25.980645161290326</v>
      </c>
    </row>
    <row r="3" spans="1:7" ht="12.75">
      <c r="A3" s="12" t="s">
        <v>1</v>
      </c>
      <c r="B3" s="33">
        <f>FEV!E34</f>
        <v>0</v>
      </c>
      <c r="C3" s="33">
        <f>FEV!C34</f>
        <v>0</v>
      </c>
      <c r="D3" s="42">
        <f>FEV!M34</f>
        <v>0</v>
      </c>
      <c r="E3" s="33">
        <f>FEV!Y34</f>
        <v>0</v>
      </c>
      <c r="F3" s="28"/>
      <c r="G3" s="29">
        <f aca="true" t="shared" si="0" ref="G3:G12">AVERAGE(B3:C3)</f>
        <v>0</v>
      </c>
    </row>
    <row r="4" spans="1:7" ht="12.75">
      <c r="A4" s="12" t="s">
        <v>2</v>
      </c>
      <c r="B4" s="33">
        <f>MAR!E34</f>
        <v>21.442903225806457</v>
      </c>
      <c r="C4" s="33">
        <f>MAR!C34</f>
        <v>31.14709677419354</v>
      </c>
      <c r="D4" s="42">
        <f>MAR!M34</f>
        <v>228.01</v>
      </c>
      <c r="E4" s="33">
        <f>MAR!Y34</f>
        <v>68.714</v>
      </c>
      <c r="F4" s="28"/>
      <c r="G4" s="29">
        <f t="shared" si="0"/>
        <v>26.294999999999998</v>
      </c>
    </row>
    <row r="5" spans="1:7" ht="12.75">
      <c r="A5" s="12" t="s">
        <v>3</v>
      </c>
      <c r="B5" s="33">
        <f>ABR!E33</f>
        <v>21.076190476190476</v>
      </c>
      <c r="C5" s="33">
        <f>ABR!C33</f>
        <v>30.728095238095236</v>
      </c>
      <c r="D5" s="42">
        <f>ABR!M33</f>
        <v>22.400000000000002</v>
      </c>
      <c r="E5" s="33">
        <f>ABR!Y33</f>
        <v>49.694</v>
      </c>
      <c r="F5" s="28"/>
      <c r="G5" s="29">
        <f>AVERAGE(B5:C5)</f>
        <v>25.902142857142856</v>
      </c>
    </row>
    <row r="6" spans="1:7" ht="12.75">
      <c r="A6" s="12" t="s">
        <v>4</v>
      </c>
      <c r="B6" s="33">
        <f>MAI!E35</f>
        <v>0</v>
      </c>
      <c r="C6" s="33">
        <f>MAI!C35</f>
        <v>0</v>
      </c>
      <c r="D6" s="42">
        <f>MAI!M35</f>
        <v>0</v>
      </c>
      <c r="E6" s="33">
        <f>MAI!Y35</f>
        <v>0</v>
      </c>
      <c r="F6" s="28"/>
      <c r="G6" s="29">
        <f t="shared" si="0"/>
        <v>0</v>
      </c>
    </row>
    <row r="7" spans="1:7" ht="12.75">
      <c r="A7" s="12" t="s">
        <v>5</v>
      </c>
      <c r="B7" s="33" t="e">
        <f>JUN!E34</f>
        <v>#DIV/0!</v>
      </c>
      <c r="C7" s="33" t="e">
        <f>JUN!C34</f>
        <v>#DIV/0!</v>
      </c>
      <c r="D7" s="42">
        <f>JUN!M34</f>
        <v>0</v>
      </c>
      <c r="E7" s="33">
        <f>JUN!Y34</f>
        <v>0</v>
      </c>
      <c r="F7" s="28"/>
      <c r="G7" s="29" t="e">
        <f t="shared" si="0"/>
        <v>#DIV/0!</v>
      </c>
    </row>
    <row r="8" spans="1:7" ht="12.75">
      <c r="A8" s="12" t="s">
        <v>6</v>
      </c>
      <c r="B8" s="33">
        <f>JUL!E35</f>
        <v>0</v>
      </c>
      <c r="C8" s="33">
        <f>JUL!C35</f>
        <v>0</v>
      </c>
      <c r="D8" s="42">
        <f>JUL!M35</f>
        <v>0</v>
      </c>
      <c r="E8" s="33">
        <f>JUL!Y35</f>
        <v>0</v>
      </c>
      <c r="F8" s="28"/>
      <c r="G8" s="29">
        <f t="shared" si="0"/>
        <v>0</v>
      </c>
    </row>
    <row r="9" spans="1:7" ht="12.75">
      <c r="A9" s="12" t="s">
        <v>7</v>
      </c>
      <c r="B9" s="33">
        <f>AGO!E35</f>
        <v>0</v>
      </c>
      <c r="C9" s="33">
        <f>AGO!C35</f>
        <v>0</v>
      </c>
      <c r="D9" s="42">
        <f>AGO!M35</f>
        <v>0</v>
      </c>
      <c r="E9" s="33">
        <f>AGO!Y35</f>
        <v>0</v>
      </c>
      <c r="F9" s="28"/>
      <c r="G9" s="29">
        <f t="shared" si="0"/>
        <v>0</v>
      </c>
    </row>
    <row r="10" spans="1:7" ht="12.75">
      <c r="A10" s="12" t="s">
        <v>8</v>
      </c>
      <c r="B10" s="33" t="e">
        <f>SET!E34</f>
        <v>#DIV/0!</v>
      </c>
      <c r="C10" s="33" t="e">
        <f>SET!C34</f>
        <v>#DIV/0!</v>
      </c>
      <c r="D10" s="42">
        <f>SET!M34</f>
        <v>0</v>
      </c>
      <c r="E10" s="33">
        <f>SET!Y34</f>
        <v>0</v>
      </c>
      <c r="F10" s="28"/>
      <c r="G10" s="29" t="e">
        <f t="shared" si="0"/>
        <v>#DIV/0!</v>
      </c>
    </row>
    <row r="11" spans="1:7" ht="12.75">
      <c r="A11" s="12" t="s">
        <v>9</v>
      </c>
      <c r="B11" s="33" t="e">
        <f>OUT!E35</f>
        <v>#DIV/0!</v>
      </c>
      <c r="C11" s="33" t="e">
        <f>OUT!C35</f>
        <v>#DIV/0!</v>
      </c>
      <c r="D11" s="42">
        <f>OUT!M35</f>
        <v>0</v>
      </c>
      <c r="E11" s="33">
        <f>OUT!Y35</f>
        <v>0</v>
      </c>
      <c r="F11" s="28"/>
      <c r="G11" s="29" t="e">
        <f t="shared" si="0"/>
        <v>#DIV/0!</v>
      </c>
    </row>
    <row r="12" spans="1:7" ht="12.75">
      <c r="A12" s="12" t="s">
        <v>10</v>
      </c>
      <c r="B12" s="33" t="e">
        <f>NOV!E34</f>
        <v>#DIV/0!</v>
      </c>
      <c r="C12" s="33" t="e">
        <f>NOV!C34</f>
        <v>#DIV/0!</v>
      </c>
      <c r="D12" s="42">
        <f>NOV!M34</f>
        <v>0</v>
      </c>
      <c r="E12" s="33">
        <f>NOV!Y34</f>
        <v>0</v>
      </c>
      <c r="F12" s="28"/>
      <c r="G12" s="29" t="e">
        <f t="shared" si="0"/>
        <v>#DIV/0!</v>
      </c>
    </row>
    <row r="13" spans="1:7" ht="12.75">
      <c r="A13" s="12" t="s">
        <v>11</v>
      </c>
      <c r="B13" s="33" t="e">
        <f>DEZ!E35</f>
        <v>#DIV/0!</v>
      </c>
      <c r="C13" s="33" t="e">
        <f>DEZ!C35</f>
        <v>#DIV/0!</v>
      </c>
      <c r="D13" s="42">
        <f>DEZ!M35</f>
        <v>0</v>
      </c>
      <c r="E13" s="33">
        <f>DEZ!Y35</f>
        <v>0</v>
      </c>
      <c r="F13" s="28"/>
      <c r="G13" s="29" t="e">
        <f>AVERAGE(B13:C13)</f>
        <v>#DIV/0!</v>
      </c>
    </row>
    <row r="14" spans="1:7" ht="12.75">
      <c r="A14" s="16" t="s">
        <v>38</v>
      </c>
      <c r="B14" s="48" t="e">
        <f>AVERAGE(B2:B13)</f>
        <v>#DIV/0!</v>
      </c>
      <c r="C14" s="48" t="e">
        <f>AVERAGE(C2:C13)</f>
        <v>#DIV/0!</v>
      </c>
      <c r="D14" s="49">
        <f>SUM(D2:D13)</f>
        <v>405.2099999999999</v>
      </c>
      <c r="E14" s="48">
        <f>SUM(E2:E13)</f>
        <v>187.40300000000002</v>
      </c>
      <c r="F14" s="28"/>
      <c r="G14" s="28"/>
    </row>
    <row r="15" spans="1:5" ht="12.75">
      <c r="A15" s="18"/>
      <c r="B15" s="19"/>
      <c r="C15" s="19"/>
      <c r="D15" s="20"/>
      <c r="E15" s="21"/>
    </row>
    <row r="16" spans="1:3" ht="25.5" customHeight="1">
      <c r="A16" s="22" t="s">
        <v>39</v>
      </c>
      <c r="B16" s="23" t="e">
        <f>AVERAGE(B14:C14)</f>
        <v>#DIV/0!</v>
      </c>
      <c r="C16" s="24"/>
    </row>
  </sheetData>
  <sheetProtection/>
  <printOptions horizontalCentered="1"/>
  <pageMargins left="0.5905511811023623" right="0.5905511811023623" top="0.7874015748031497" bottom="0.787401574803149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35"/>
  <sheetViews>
    <sheetView view="pageBreakPreview" zoomScale="75" zoomScaleSheetLayoutView="75" zoomScalePageLayoutView="0" workbookViewId="0" topLeftCell="A12">
      <selection activeCell="O35" sqref="O35"/>
    </sheetView>
  </sheetViews>
  <sheetFormatPr defaultColWidth="9.140625" defaultRowHeight="12.75"/>
  <cols>
    <col min="1" max="1" width="7.28125" style="0" customWidth="1"/>
    <col min="2" max="2" width="8.28125" style="0" customWidth="1"/>
    <col min="3" max="3" width="9.7109375" style="0" customWidth="1"/>
    <col min="5" max="5" width="9.57421875" style="0" customWidth="1"/>
    <col min="6" max="6" width="8.28125" style="0" customWidth="1"/>
    <col min="7" max="7" width="9.7109375" style="0" customWidth="1"/>
    <col min="8" max="8" width="10.28125" style="0" bestFit="1" customWidth="1"/>
    <col min="9" max="9" width="7.28125" style="0" customWidth="1"/>
    <col min="11" max="11" width="7.28125" style="0" customWidth="1"/>
    <col min="13" max="13" width="8.421875" style="0" customWidth="1"/>
    <col min="15" max="15" width="10.00390625" style="0" bestFit="1" customWidth="1"/>
    <col min="16" max="16" width="7.28125" style="0" customWidth="1"/>
    <col min="17" max="17" width="7.7109375" style="0" customWidth="1"/>
    <col min="22" max="22" width="7.7109375" style="0" customWidth="1"/>
    <col min="24" max="24" width="7.7109375" style="0" customWidth="1"/>
    <col min="25" max="25" width="7.57421875" style="0" customWidth="1"/>
  </cols>
  <sheetData>
    <row r="1" spans="1:5" ht="12.75">
      <c r="A1" s="70">
        <v>43101</v>
      </c>
      <c r="B1" s="70"/>
      <c r="C1" s="8">
        <v>1</v>
      </c>
      <c r="E1">
        <v>3.6</v>
      </c>
    </row>
    <row r="2" spans="1:25" ht="33.75">
      <c r="A2" s="71" t="s">
        <v>12</v>
      </c>
      <c r="B2" s="71" t="s">
        <v>13</v>
      </c>
      <c r="C2" s="9" t="s">
        <v>14</v>
      </c>
      <c r="D2" s="9" t="s">
        <v>15</v>
      </c>
      <c r="E2" s="9" t="s">
        <v>16</v>
      </c>
      <c r="F2" s="9" t="s">
        <v>17</v>
      </c>
      <c r="G2" s="9" t="s">
        <v>18</v>
      </c>
      <c r="H2" s="9" t="s">
        <v>19</v>
      </c>
      <c r="I2" s="9" t="s">
        <v>15</v>
      </c>
      <c r="J2" s="9" t="s">
        <v>20</v>
      </c>
      <c r="K2" s="9" t="s">
        <v>17</v>
      </c>
      <c r="L2" s="9" t="s">
        <v>21</v>
      </c>
      <c r="M2" s="10" t="s">
        <v>22</v>
      </c>
      <c r="N2" s="9" t="s">
        <v>23</v>
      </c>
      <c r="O2" s="9" t="s">
        <v>24</v>
      </c>
      <c r="P2" s="9" t="s">
        <v>15</v>
      </c>
      <c r="Q2" s="9" t="s">
        <v>35</v>
      </c>
      <c r="R2" s="10" t="s">
        <v>25</v>
      </c>
      <c r="S2" s="9" t="s">
        <v>26</v>
      </c>
      <c r="T2" s="10" t="s">
        <v>15</v>
      </c>
      <c r="U2" s="9" t="s">
        <v>27</v>
      </c>
      <c r="V2" s="9" t="s">
        <v>15</v>
      </c>
      <c r="W2" s="9" t="s">
        <v>28</v>
      </c>
      <c r="X2" s="9" t="s">
        <v>17</v>
      </c>
      <c r="Y2" s="10" t="s">
        <v>29</v>
      </c>
    </row>
    <row r="3" spans="1:25" ht="12.75">
      <c r="A3" s="72"/>
      <c r="B3" s="72"/>
      <c r="C3" s="10" t="s">
        <v>30</v>
      </c>
      <c r="D3" s="10"/>
      <c r="E3" s="10" t="s">
        <v>30</v>
      </c>
      <c r="F3" s="10"/>
      <c r="G3" s="10" t="s">
        <v>30</v>
      </c>
      <c r="H3" s="10" t="s">
        <v>31</v>
      </c>
      <c r="I3" s="10"/>
      <c r="J3" s="10" t="s">
        <v>31</v>
      </c>
      <c r="K3" s="10"/>
      <c r="L3" s="10" t="s">
        <v>31</v>
      </c>
      <c r="M3" s="10" t="s">
        <v>32</v>
      </c>
      <c r="N3" s="10" t="s">
        <v>33</v>
      </c>
      <c r="O3" s="10" t="s">
        <v>42</v>
      </c>
      <c r="P3" s="10"/>
      <c r="Q3" s="10"/>
      <c r="R3" s="10" t="s">
        <v>34</v>
      </c>
      <c r="S3" s="10"/>
      <c r="T3" s="10"/>
      <c r="U3" s="10"/>
      <c r="V3" s="10"/>
      <c r="W3" s="10"/>
      <c r="X3" s="10"/>
      <c r="Y3" s="10" t="s">
        <v>32</v>
      </c>
    </row>
    <row r="4" spans="1:25" ht="12.75">
      <c r="A4" s="6">
        <v>2024</v>
      </c>
      <c r="B4" s="52">
        <v>45292</v>
      </c>
      <c r="C4" s="36">
        <v>30.5</v>
      </c>
      <c r="D4" s="6">
        <v>1643</v>
      </c>
      <c r="E4" s="36">
        <v>21.1</v>
      </c>
      <c r="F4" s="6">
        <v>420</v>
      </c>
      <c r="G4" s="36">
        <v>23.8</v>
      </c>
      <c r="H4" s="36">
        <v>99.05</v>
      </c>
      <c r="I4" s="6">
        <v>620</v>
      </c>
      <c r="J4" s="36">
        <v>63.91</v>
      </c>
      <c r="K4" s="6">
        <v>1643</v>
      </c>
      <c r="L4" s="36">
        <v>88.41</v>
      </c>
      <c r="M4" s="6">
        <v>1.2</v>
      </c>
      <c r="N4" s="33">
        <f>4.8/3.6</f>
        <v>1.3333333333333333</v>
      </c>
      <c r="O4" s="33">
        <v>19.5</v>
      </c>
      <c r="P4" s="6">
        <v>1606</v>
      </c>
      <c r="Q4" s="35">
        <v>94.2</v>
      </c>
      <c r="R4" s="6">
        <v>7.1</v>
      </c>
      <c r="S4" s="35">
        <v>826</v>
      </c>
      <c r="T4" s="6">
        <v>1446</v>
      </c>
      <c r="U4" s="36">
        <v>44.17</v>
      </c>
      <c r="V4" s="6">
        <v>1522</v>
      </c>
      <c r="W4" s="36">
        <v>-36.39</v>
      </c>
      <c r="X4" s="6">
        <v>132</v>
      </c>
      <c r="Y4" s="34">
        <v>1.4</v>
      </c>
    </row>
    <row r="5" spans="1:25" ht="12.75">
      <c r="A5" s="6">
        <v>2024</v>
      </c>
      <c r="B5" s="52">
        <v>45293</v>
      </c>
      <c r="C5" s="36">
        <v>32.3</v>
      </c>
      <c r="D5" s="6">
        <v>1214</v>
      </c>
      <c r="E5" s="36">
        <v>20.6</v>
      </c>
      <c r="F5" s="6">
        <v>543</v>
      </c>
      <c r="G5" s="36">
        <v>25.1</v>
      </c>
      <c r="H5" s="36">
        <v>97.82</v>
      </c>
      <c r="I5" s="6">
        <v>629</v>
      </c>
      <c r="J5" s="36">
        <v>54.03</v>
      </c>
      <c r="K5" s="6">
        <v>1451</v>
      </c>
      <c r="L5" s="36">
        <v>82.22</v>
      </c>
      <c r="M5" s="35">
        <v>0</v>
      </c>
      <c r="N5" s="33">
        <f>6.5/3.6</f>
        <v>1.8055555555555556</v>
      </c>
      <c r="O5" s="33">
        <v>23.8</v>
      </c>
      <c r="P5" s="6">
        <v>1341</v>
      </c>
      <c r="Q5" s="35">
        <v>123.5</v>
      </c>
      <c r="R5" s="36">
        <v>8.87</v>
      </c>
      <c r="S5" s="35">
        <v>1191</v>
      </c>
      <c r="T5" s="6">
        <v>1220</v>
      </c>
      <c r="U5" s="36">
        <v>67.25</v>
      </c>
      <c r="V5" s="6">
        <v>1232</v>
      </c>
      <c r="W5" s="6">
        <v>-38.31</v>
      </c>
      <c r="X5" s="6">
        <v>2359</v>
      </c>
      <c r="Y5" s="34">
        <v>1.894</v>
      </c>
    </row>
    <row r="6" spans="1:25" ht="12.75">
      <c r="A6" s="6">
        <v>2024</v>
      </c>
      <c r="B6" s="52">
        <v>45294</v>
      </c>
      <c r="C6" s="36">
        <v>31.8</v>
      </c>
      <c r="D6" s="6">
        <v>1523</v>
      </c>
      <c r="E6" s="36">
        <v>21.52</v>
      </c>
      <c r="F6" s="6">
        <v>441</v>
      </c>
      <c r="G6" s="36">
        <v>25.26</v>
      </c>
      <c r="H6" s="36">
        <v>99.16</v>
      </c>
      <c r="I6" s="6">
        <v>448</v>
      </c>
      <c r="J6" s="6">
        <v>56.17</v>
      </c>
      <c r="K6" s="6">
        <v>1619</v>
      </c>
      <c r="L6" s="36">
        <v>84.36</v>
      </c>
      <c r="M6" s="6">
        <v>7.1</v>
      </c>
      <c r="N6" s="33">
        <f>9.5/3.6</f>
        <v>2.638888888888889</v>
      </c>
      <c r="O6" s="33">
        <v>33.5</v>
      </c>
      <c r="P6" s="6">
        <v>2034</v>
      </c>
      <c r="Q6" s="6">
        <v>102.3</v>
      </c>
      <c r="R6" s="36">
        <v>10.81</v>
      </c>
      <c r="S6" s="35">
        <v>1026</v>
      </c>
      <c r="T6" s="6">
        <v>1304</v>
      </c>
      <c r="U6" s="36">
        <v>54.15</v>
      </c>
      <c r="V6" s="6">
        <v>1230</v>
      </c>
      <c r="W6" s="36">
        <v>-43.22</v>
      </c>
      <c r="X6" s="6">
        <v>2252</v>
      </c>
      <c r="Y6" s="34">
        <v>2.474</v>
      </c>
    </row>
    <row r="7" spans="1:25" ht="12.75">
      <c r="A7" s="6">
        <v>2024</v>
      </c>
      <c r="B7" s="52">
        <v>45295</v>
      </c>
      <c r="C7" s="36">
        <v>30.84</v>
      </c>
      <c r="D7" s="6">
        <v>1503</v>
      </c>
      <c r="E7" s="36">
        <v>20.8</v>
      </c>
      <c r="F7" s="6">
        <v>524</v>
      </c>
      <c r="G7" s="36">
        <v>25.51</v>
      </c>
      <c r="H7" s="36">
        <v>99.07</v>
      </c>
      <c r="I7" s="6">
        <v>18</v>
      </c>
      <c r="J7" s="6">
        <v>57.24</v>
      </c>
      <c r="K7" s="6">
        <v>1611</v>
      </c>
      <c r="L7" s="36">
        <v>79.94</v>
      </c>
      <c r="M7" s="6">
        <v>4.5</v>
      </c>
      <c r="N7" s="33">
        <f>8.9/3.6</f>
        <v>2.4722222222222223</v>
      </c>
      <c r="O7" s="33">
        <v>24.5</v>
      </c>
      <c r="P7" s="6">
        <v>1047</v>
      </c>
      <c r="Q7" s="35">
        <v>172.9</v>
      </c>
      <c r="R7" s="36">
        <v>10.09</v>
      </c>
      <c r="S7" s="35">
        <v>1105</v>
      </c>
      <c r="T7" s="6">
        <v>1317</v>
      </c>
      <c r="U7" s="36">
        <v>42.35</v>
      </c>
      <c r="V7" s="6">
        <v>1337</v>
      </c>
      <c r="W7" s="36">
        <v>-40.83</v>
      </c>
      <c r="X7" s="6">
        <v>140</v>
      </c>
      <c r="Y7" s="34">
        <v>2.407</v>
      </c>
    </row>
    <row r="8" spans="1:26" ht="12.75">
      <c r="A8" s="6">
        <v>2024</v>
      </c>
      <c r="B8" s="52">
        <v>45296</v>
      </c>
      <c r="C8" s="36">
        <v>32.69</v>
      </c>
      <c r="D8" s="6">
        <v>1546</v>
      </c>
      <c r="E8" s="36">
        <v>20.73</v>
      </c>
      <c r="F8" s="6">
        <v>512</v>
      </c>
      <c r="G8" s="36">
        <v>25.91</v>
      </c>
      <c r="H8" s="36">
        <v>93.25</v>
      </c>
      <c r="I8" s="6">
        <v>510</v>
      </c>
      <c r="J8" s="36">
        <v>47.01</v>
      </c>
      <c r="K8" s="6">
        <v>1757</v>
      </c>
      <c r="L8" s="36">
        <v>75.14</v>
      </c>
      <c r="M8" s="35">
        <v>0</v>
      </c>
      <c r="N8" s="33">
        <f>9.8/3.6</f>
        <v>2.7222222222222223</v>
      </c>
      <c r="O8" s="33">
        <v>24.1</v>
      </c>
      <c r="P8" s="6">
        <v>1145</v>
      </c>
      <c r="Q8" s="35">
        <v>178.2</v>
      </c>
      <c r="R8" s="36">
        <v>10.7</v>
      </c>
      <c r="S8" s="35">
        <v>1082</v>
      </c>
      <c r="T8" s="6">
        <v>1328</v>
      </c>
      <c r="U8" s="36">
        <v>42.69</v>
      </c>
      <c r="V8" s="6">
        <v>1252</v>
      </c>
      <c r="W8" s="36">
        <v>-39.21</v>
      </c>
      <c r="X8" s="6">
        <v>15</v>
      </c>
      <c r="Y8" s="34">
        <v>2.57</v>
      </c>
      <c r="Z8" s="32"/>
    </row>
    <row r="9" spans="1:25" ht="12.75">
      <c r="A9" s="6">
        <v>2024</v>
      </c>
      <c r="B9" s="52">
        <v>45297</v>
      </c>
      <c r="C9" s="36">
        <v>34.37</v>
      </c>
      <c r="D9" s="6">
        <v>1418</v>
      </c>
      <c r="E9" s="36">
        <v>20.96</v>
      </c>
      <c r="F9" s="6">
        <v>515</v>
      </c>
      <c r="G9" s="36">
        <v>27.26</v>
      </c>
      <c r="H9" s="36">
        <v>90.02</v>
      </c>
      <c r="I9" s="6">
        <v>517</v>
      </c>
      <c r="J9" s="36">
        <v>44.15</v>
      </c>
      <c r="K9" s="6">
        <v>1432</v>
      </c>
      <c r="L9" s="36">
        <v>68</v>
      </c>
      <c r="M9" s="35">
        <v>0</v>
      </c>
      <c r="N9" s="33">
        <f>8/3.6</f>
        <v>2.2222222222222223</v>
      </c>
      <c r="O9" s="33">
        <v>24.8</v>
      </c>
      <c r="P9" s="6">
        <v>1407</v>
      </c>
      <c r="Q9" s="35">
        <v>134.6</v>
      </c>
      <c r="R9" s="33">
        <v>8.96</v>
      </c>
      <c r="S9" s="35">
        <v>1096</v>
      </c>
      <c r="T9" s="6">
        <v>1333</v>
      </c>
      <c r="U9" s="36">
        <v>47.09</v>
      </c>
      <c r="V9" s="6">
        <v>1104</v>
      </c>
      <c r="W9" s="36">
        <v>-39.4</v>
      </c>
      <c r="X9" s="6">
        <v>220</v>
      </c>
      <c r="Y9" s="6">
        <v>2.325</v>
      </c>
    </row>
    <row r="10" spans="1:25" ht="12.75">
      <c r="A10" s="6">
        <v>2024</v>
      </c>
      <c r="B10" s="52">
        <v>45298</v>
      </c>
      <c r="C10" s="6">
        <v>34.07</v>
      </c>
      <c r="D10" s="6">
        <v>1223</v>
      </c>
      <c r="E10" s="6">
        <v>22.36</v>
      </c>
      <c r="F10" s="6">
        <v>2212</v>
      </c>
      <c r="G10" s="36">
        <v>27.11</v>
      </c>
      <c r="H10" s="36">
        <v>92.89</v>
      </c>
      <c r="I10" s="6">
        <v>2338</v>
      </c>
      <c r="J10" s="36">
        <v>47.21</v>
      </c>
      <c r="K10" s="6">
        <v>1300</v>
      </c>
      <c r="L10" s="36">
        <v>72.96</v>
      </c>
      <c r="M10" s="35">
        <v>6.9</v>
      </c>
      <c r="N10" s="33">
        <f>6.7/3.6</f>
        <v>1.8611111111111112</v>
      </c>
      <c r="O10" s="33">
        <v>26.2</v>
      </c>
      <c r="P10" s="6">
        <v>1249</v>
      </c>
      <c r="Q10" s="35">
        <v>46.7</v>
      </c>
      <c r="R10" s="36">
        <v>8.75</v>
      </c>
      <c r="S10" s="35">
        <v>1025</v>
      </c>
      <c r="T10" s="6">
        <v>1108</v>
      </c>
      <c r="U10" s="36">
        <v>43.82</v>
      </c>
      <c r="V10" s="6">
        <v>1303</v>
      </c>
      <c r="W10" s="36">
        <v>-41.84</v>
      </c>
      <c r="X10" s="6">
        <v>2334</v>
      </c>
      <c r="Y10" s="34">
        <v>2.677</v>
      </c>
    </row>
    <row r="11" spans="1:25" ht="12.75">
      <c r="A11" s="6">
        <v>2024</v>
      </c>
      <c r="B11" s="52">
        <v>45299</v>
      </c>
      <c r="C11" s="6">
        <v>34.85</v>
      </c>
      <c r="D11" s="6">
        <v>1525</v>
      </c>
      <c r="E11" s="6">
        <v>21.19</v>
      </c>
      <c r="F11" s="6">
        <v>432</v>
      </c>
      <c r="G11" s="36">
        <v>26.54</v>
      </c>
      <c r="H11" s="36">
        <v>95.24</v>
      </c>
      <c r="I11" s="6">
        <v>650</v>
      </c>
      <c r="J11" s="36">
        <v>43.07</v>
      </c>
      <c r="K11" s="6">
        <v>1739</v>
      </c>
      <c r="L11" s="36">
        <v>74</v>
      </c>
      <c r="M11" s="35">
        <v>0</v>
      </c>
      <c r="N11" s="33">
        <f>8.1/3.6</f>
        <v>2.25</v>
      </c>
      <c r="O11" s="33">
        <v>27.7</v>
      </c>
      <c r="P11" s="6">
        <v>1344</v>
      </c>
      <c r="Q11" s="35">
        <v>50.3</v>
      </c>
      <c r="R11" s="6">
        <v>7.34</v>
      </c>
      <c r="S11" s="35">
        <v>1148</v>
      </c>
      <c r="T11" s="6">
        <v>1155</v>
      </c>
      <c r="U11" s="36">
        <v>37.15</v>
      </c>
      <c r="V11" s="6">
        <v>1226</v>
      </c>
      <c r="W11" s="36">
        <v>-42.96</v>
      </c>
      <c r="X11" s="6">
        <v>2347</v>
      </c>
      <c r="Y11" s="34">
        <v>1.888</v>
      </c>
    </row>
    <row r="12" spans="1:25" ht="12.75">
      <c r="A12" s="6">
        <v>2024</v>
      </c>
      <c r="B12" s="52">
        <v>45300</v>
      </c>
      <c r="C12" s="6">
        <v>31.09</v>
      </c>
      <c r="D12" s="6">
        <v>1648</v>
      </c>
      <c r="E12" s="36">
        <v>21.44</v>
      </c>
      <c r="F12" s="6">
        <v>541</v>
      </c>
      <c r="G12" s="36">
        <v>24.63</v>
      </c>
      <c r="H12" s="36">
        <v>95.08</v>
      </c>
      <c r="I12" s="6">
        <v>634</v>
      </c>
      <c r="J12" s="36">
        <v>56</v>
      </c>
      <c r="K12" s="6">
        <v>1346</v>
      </c>
      <c r="L12" s="36">
        <v>83.12</v>
      </c>
      <c r="M12" s="6">
        <v>1.3</v>
      </c>
      <c r="N12" s="33">
        <f>8.2/3.6</f>
        <v>2.2777777777777777</v>
      </c>
      <c r="O12" s="33">
        <v>24.5</v>
      </c>
      <c r="P12" s="6">
        <v>1639</v>
      </c>
      <c r="Q12" s="35">
        <v>54.7</v>
      </c>
      <c r="R12" s="36">
        <v>7.87</v>
      </c>
      <c r="S12" s="35">
        <v>1136</v>
      </c>
      <c r="T12" s="6">
        <v>1302</v>
      </c>
      <c r="U12" s="36">
        <v>39.26</v>
      </c>
      <c r="V12" s="6">
        <v>1013</v>
      </c>
      <c r="W12" s="36">
        <v>-44.04</v>
      </c>
      <c r="X12" s="6">
        <v>131</v>
      </c>
      <c r="Y12" s="34">
        <v>2.259</v>
      </c>
    </row>
    <row r="13" spans="1:25" ht="12.75">
      <c r="A13" s="6">
        <v>2024</v>
      </c>
      <c r="B13" s="52">
        <v>45301</v>
      </c>
      <c r="C13" s="36">
        <v>29.58</v>
      </c>
      <c r="D13" s="6">
        <v>1426</v>
      </c>
      <c r="E13" s="36">
        <v>22.18</v>
      </c>
      <c r="F13" s="6">
        <v>2315</v>
      </c>
      <c r="G13" s="36">
        <v>24.82</v>
      </c>
      <c r="H13" s="36">
        <v>93.87</v>
      </c>
      <c r="I13" s="6">
        <v>2358</v>
      </c>
      <c r="J13" s="6">
        <v>60.91</v>
      </c>
      <c r="K13" s="6">
        <v>1428</v>
      </c>
      <c r="L13" s="36">
        <v>81.76</v>
      </c>
      <c r="M13" s="35">
        <v>0</v>
      </c>
      <c r="N13" s="33">
        <f>13.5/3.6</f>
        <v>3.75</v>
      </c>
      <c r="O13" s="33">
        <v>37</v>
      </c>
      <c r="P13" s="6">
        <v>1611</v>
      </c>
      <c r="Q13" s="35">
        <v>59.8</v>
      </c>
      <c r="R13" s="36">
        <v>5.191</v>
      </c>
      <c r="S13" s="35">
        <v>1082</v>
      </c>
      <c r="T13" s="6">
        <v>1216</v>
      </c>
      <c r="U13" s="36">
        <v>34.28</v>
      </c>
      <c r="V13" s="6">
        <v>1226</v>
      </c>
      <c r="W13" s="6">
        <v>-42.79</v>
      </c>
      <c r="X13" s="6">
        <v>1950</v>
      </c>
      <c r="Y13" s="34">
        <v>1.276</v>
      </c>
    </row>
    <row r="14" spans="1:25" ht="12.75">
      <c r="A14" s="6">
        <v>2024</v>
      </c>
      <c r="B14" s="52">
        <v>45302</v>
      </c>
      <c r="C14" s="6">
        <v>31.76</v>
      </c>
      <c r="D14" s="6">
        <v>1657</v>
      </c>
      <c r="E14" s="36">
        <v>21.08</v>
      </c>
      <c r="F14" s="6">
        <v>437</v>
      </c>
      <c r="G14" s="36">
        <v>24.98</v>
      </c>
      <c r="H14" s="36">
        <v>99.14</v>
      </c>
      <c r="I14" s="6">
        <v>656</v>
      </c>
      <c r="J14" s="36">
        <v>56.12</v>
      </c>
      <c r="K14" s="6">
        <v>1448</v>
      </c>
      <c r="L14" s="36">
        <v>86.28</v>
      </c>
      <c r="M14" s="6">
        <v>4.2</v>
      </c>
      <c r="N14" s="33">
        <f>10.3/3.6</f>
        <v>2.861111111111111</v>
      </c>
      <c r="O14" s="33">
        <v>36</v>
      </c>
      <c r="P14" s="6">
        <v>1803</v>
      </c>
      <c r="Q14" s="35">
        <v>64.9</v>
      </c>
      <c r="R14" s="36">
        <v>7.38</v>
      </c>
      <c r="S14" s="35">
        <v>988</v>
      </c>
      <c r="T14" s="6">
        <v>1148</v>
      </c>
      <c r="U14" s="6">
        <v>19.78</v>
      </c>
      <c r="V14" s="6">
        <v>1348</v>
      </c>
      <c r="W14" s="36">
        <v>-43.41</v>
      </c>
      <c r="X14" s="6">
        <v>2329</v>
      </c>
      <c r="Y14" s="34">
        <v>1.659</v>
      </c>
    </row>
    <row r="15" spans="1:25" ht="12.75">
      <c r="A15" s="6">
        <v>2024</v>
      </c>
      <c r="B15" s="52">
        <v>45303</v>
      </c>
      <c r="C15" s="36">
        <v>32.15</v>
      </c>
      <c r="D15" s="6">
        <v>1425</v>
      </c>
      <c r="E15" s="6">
        <v>21.72</v>
      </c>
      <c r="F15" s="6">
        <v>543</v>
      </c>
      <c r="G15" s="36">
        <v>25.93</v>
      </c>
      <c r="H15" s="36">
        <v>98.77</v>
      </c>
      <c r="I15" s="6">
        <v>613</v>
      </c>
      <c r="J15" s="36">
        <v>51.22</v>
      </c>
      <c r="K15" s="6">
        <v>1426</v>
      </c>
      <c r="L15" s="36">
        <v>80.69</v>
      </c>
      <c r="M15" s="43">
        <v>0</v>
      </c>
      <c r="N15" s="33">
        <f>8.7/3.6</f>
        <v>2.4166666666666665</v>
      </c>
      <c r="O15" s="33">
        <v>28.8</v>
      </c>
      <c r="P15" s="6">
        <v>1706</v>
      </c>
      <c r="Q15" s="35">
        <v>5.4</v>
      </c>
      <c r="R15" s="36">
        <v>5.939</v>
      </c>
      <c r="S15" s="35">
        <v>1050</v>
      </c>
      <c r="T15" s="6">
        <v>1241</v>
      </c>
      <c r="U15" s="36">
        <v>13.86</v>
      </c>
      <c r="V15" s="6">
        <v>1305</v>
      </c>
      <c r="W15" s="36">
        <v>-42.22</v>
      </c>
      <c r="X15" s="6">
        <v>0</v>
      </c>
      <c r="Y15" s="34">
        <v>1.273</v>
      </c>
    </row>
    <row r="16" spans="1:25" ht="12.75">
      <c r="A16" s="6">
        <v>2024</v>
      </c>
      <c r="B16" s="52">
        <v>45304</v>
      </c>
      <c r="C16" s="36">
        <v>27.36</v>
      </c>
      <c r="D16" s="6">
        <v>1452</v>
      </c>
      <c r="E16" s="36">
        <v>20.54</v>
      </c>
      <c r="F16" s="6">
        <v>1720</v>
      </c>
      <c r="G16" s="36">
        <v>22.72</v>
      </c>
      <c r="H16" s="36">
        <v>99.21</v>
      </c>
      <c r="I16" s="6">
        <v>651</v>
      </c>
      <c r="J16" s="36">
        <v>73.08</v>
      </c>
      <c r="K16" s="6">
        <v>1447</v>
      </c>
      <c r="L16" s="36">
        <v>96</v>
      </c>
      <c r="M16" s="6">
        <v>8.4</v>
      </c>
      <c r="N16" s="33">
        <f>8/3.6</f>
        <v>2.2222222222222223</v>
      </c>
      <c r="O16" s="33">
        <v>33.2</v>
      </c>
      <c r="P16" s="6">
        <v>1712</v>
      </c>
      <c r="Q16" s="35">
        <v>143.7</v>
      </c>
      <c r="R16" s="36">
        <v>7.86</v>
      </c>
      <c r="S16" s="35">
        <v>998</v>
      </c>
      <c r="T16" s="6">
        <v>1257</v>
      </c>
      <c r="U16" s="36">
        <v>24.6</v>
      </c>
      <c r="V16" s="6">
        <v>1200</v>
      </c>
      <c r="W16" s="36">
        <v>-228.4</v>
      </c>
      <c r="X16" s="6">
        <v>1714</v>
      </c>
      <c r="Y16" s="34">
        <v>1.841</v>
      </c>
    </row>
    <row r="17" spans="1:25" ht="12.75">
      <c r="A17" s="6">
        <v>2024</v>
      </c>
      <c r="B17" s="52">
        <v>45305</v>
      </c>
      <c r="C17" s="36">
        <v>32.09</v>
      </c>
      <c r="D17" s="6">
        <v>1334</v>
      </c>
      <c r="E17" s="6">
        <v>20.23</v>
      </c>
      <c r="F17" s="6">
        <v>529</v>
      </c>
      <c r="G17" s="36">
        <v>25.11</v>
      </c>
      <c r="H17" s="36">
        <v>99.29</v>
      </c>
      <c r="I17" s="6">
        <v>152</v>
      </c>
      <c r="J17" s="36">
        <v>56.17</v>
      </c>
      <c r="K17" s="6">
        <v>1311</v>
      </c>
      <c r="L17" s="36">
        <v>83.26</v>
      </c>
      <c r="M17" s="6">
        <v>16.7</v>
      </c>
      <c r="N17" s="33">
        <f>6.5/3.6</f>
        <v>1.8055555555555556</v>
      </c>
      <c r="O17" s="33">
        <v>31.4</v>
      </c>
      <c r="P17" s="6">
        <v>1517</v>
      </c>
      <c r="Q17" s="35">
        <v>152.3</v>
      </c>
      <c r="R17" s="36">
        <v>5.114</v>
      </c>
      <c r="S17" s="35">
        <v>451.8</v>
      </c>
      <c r="T17" s="6">
        <v>1331</v>
      </c>
      <c r="U17" s="36">
        <v>60.75</v>
      </c>
      <c r="V17" s="6">
        <v>1349</v>
      </c>
      <c r="W17" s="6">
        <v>-23.59</v>
      </c>
      <c r="X17" s="6">
        <v>654</v>
      </c>
      <c r="Y17" s="34">
        <v>3.289</v>
      </c>
    </row>
    <row r="18" spans="1:25" ht="12.75">
      <c r="A18" s="6">
        <v>2024</v>
      </c>
      <c r="B18" s="52">
        <v>45306</v>
      </c>
      <c r="C18" s="36">
        <v>28.07</v>
      </c>
      <c r="D18" s="6">
        <v>1550</v>
      </c>
      <c r="E18" s="36">
        <v>21.16</v>
      </c>
      <c r="F18" s="6">
        <v>512</v>
      </c>
      <c r="G18" s="36">
        <v>24.14</v>
      </c>
      <c r="H18" s="36">
        <v>99.05</v>
      </c>
      <c r="I18" s="6">
        <v>458</v>
      </c>
      <c r="J18" s="36">
        <v>72.24</v>
      </c>
      <c r="K18" s="6">
        <v>1609</v>
      </c>
      <c r="L18" s="36">
        <v>89.15</v>
      </c>
      <c r="M18" s="35">
        <v>37.8</v>
      </c>
      <c r="N18" s="33">
        <f>8/3.6</f>
        <v>2.2222222222222223</v>
      </c>
      <c r="O18" s="33">
        <v>27.4</v>
      </c>
      <c r="P18" s="6">
        <v>1609</v>
      </c>
      <c r="Q18" s="35">
        <v>310.2</v>
      </c>
      <c r="R18" s="36">
        <v>5.69</v>
      </c>
      <c r="S18" s="35">
        <v>863.7</v>
      </c>
      <c r="T18" s="6">
        <v>1444</v>
      </c>
      <c r="U18" s="36">
        <v>52.18</v>
      </c>
      <c r="V18" s="6">
        <v>1350</v>
      </c>
      <c r="W18" s="36">
        <v>-20.61</v>
      </c>
      <c r="X18" s="6">
        <v>1514</v>
      </c>
      <c r="Y18" s="6">
        <v>1.803</v>
      </c>
    </row>
    <row r="19" spans="1:25" ht="12.75">
      <c r="A19" s="6">
        <v>2024</v>
      </c>
      <c r="B19" s="52">
        <v>45307</v>
      </c>
      <c r="C19" s="36">
        <v>32.45</v>
      </c>
      <c r="D19" s="6">
        <v>1454</v>
      </c>
      <c r="E19" s="36">
        <v>21.68</v>
      </c>
      <c r="F19" s="6">
        <v>548</v>
      </c>
      <c r="G19" s="36">
        <v>27.08</v>
      </c>
      <c r="H19" s="36">
        <v>98.77</v>
      </c>
      <c r="I19" s="6">
        <v>531</v>
      </c>
      <c r="J19" s="36">
        <v>54.91</v>
      </c>
      <c r="K19" s="6">
        <v>1517</v>
      </c>
      <c r="L19" s="36">
        <v>76.84</v>
      </c>
      <c r="M19" s="35">
        <v>0</v>
      </c>
      <c r="N19" s="33">
        <f>5.9/3.6</f>
        <v>1.6388888888888888</v>
      </c>
      <c r="O19" s="33">
        <v>22.4</v>
      </c>
      <c r="P19" s="6">
        <v>854</v>
      </c>
      <c r="Q19" s="35">
        <v>57.3</v>
      </c>
      <c r="R19" s="36">
        <v>6.76</v>
      </c>
      <c r="S19" s="35">
        <v>1075</v>
      </c>
      <c r="T19" s="6">
        <v>1329</v>
      </c>
      <c r="U19" s="36">
        <v>70.1</v>
      </c>
      <c r="V19" s="6">
        <v>1350</v>
      </c>
      <c r="W19" s="36">
        <v>-22.58</v>
      </c>
      <c r="X19" s="6">
        <v>548</v>
      </c>
      <c r="Y19" s="34">
        <v>2.907</v>
      </c>
    </row>
    <row r="20" spans="1:25" ht="12.75">
      <c r="A20" s="6">
        <v>2024</v>
      </c>
      <c r="B20" s="52">
        <v>45308</v>
      </c>
      <c r="C20" s="36">
        <v>34.26</v>
      </c>
      <c r="D20" s="6">
        <v>1534</v>
      </c>
      <c r="E20" s="36">
        <v>22.92</v>
      </c>
      <c r="F20" s="6">
        <v>508</v>
      </c>
      <c r="G20" s="36">
        <v>28.94</v>
      </c>
      <c r="H20" s="36">
        <v>90.75</v>
      </c>
      <c r="I20" s="6">
        <v>516</v>
      </c>
      <c r="J20" s="36">
        <v>46.81</v>
      </c>
      <c r="K20" s="6">
        <v>1549</v>
      </c>
      <c r="L20" s="36">
        <v>68.78</v>
      </c>
      <c r="M20" s="35">
        <v>0</v>
      </c>
      <c r="N20" s="33">
        <f>7/3.6</f>
        <v>1.9444444444444444</v>
      </c>
      <c r="O20" s="33">
        <v>24.1</v>
      </c>
      <c r="P20" s="6">
        <v>1309</v>
      </c>
      <c r="Q20" s="35">
        <v>342.4</v>
      </c>
      <c r="R20" s="36">
        <v>7.24</v>
      </c>
      <c r="S20" s="35">
        <v>976</v>
      </c>
      <c r="T20" s="6">
        <v>1134</v>
      </c>
      <c r="U20" s="36">
        <v>64.41</v>
      </c>
      <c r="V20" s="6">
        <v>1233</v>
      </c>
      <c r="W20" s="36">
        <v>-21.22</v>
      </c>
      <c r="X20" s="6">
        <v>354</v>
      </c>
      <c r="Y20" s="34">
        <v>3.058</v>
      </c>
    </row>
    <row r="21" spans="1:25" ht="12.75">
      <c r="A21" s="6">
        <v>2024</v>
      </c>
      <c r="B21" s="52">
        <v>45309</v>
      </c>
      <c r="C21" s="36">
        <v>35.17</v>
      </c>
      <c r="D21" s="6">
        <v>1554</v>
      </c>
      <c r="E21" s="36">
        <v>23.49</v>
      </c>
      <c r="F21" s="6">
        <v>554</v>
      </c>
      <c r="G21" s="36">
        <v>27.92</v>
      </c>
      <c r="H21" s="36">
        <v>90.41</v>
      </c>
      <c r="I21" s="6">
        <v>548</v>
      </c>
      <c r="J21" s="36">
        <v>45.25</v>
      </c>
      <c r="K21" s="6">
        <v>1612</v>
      </c>
      <c r="L21" s="36">
        <v>74.13</v>
      </c>
      <c r="M21" s="6">
        <v>9.2</v>
      </c>
      <c r="N21" s="33">
        <f>4.7/3.6</f>
        <v>1.3055555555555556</v>
      </c>
      <c r="O21" s="33">
        <v>46.3</v>
      </c>
      <c r="P21" s="6">
        <v>1615</v>
      </c>
      <c r="Q21" s="35">
        <v>36.2</v>
      </c>
      <c r="R21" s="36">
        <v>7.72</v>
      </c>
      <c r="S21" s="35">
        <v>1170.4</v>
      </c>
      <c r="T21" s="6">
        <v>1249</v>
      </c>
      <c r="U21" s="36">
        <v>62.34</v>
      </c>
      <c r="V21" s="6">
        <v>1240</v>
      </c>
      <c r="W21" s="36">
        <v>-21.08</v>
      </c>
      <c r="X21" s="6">
        <v>327</v>
      </c>
      <c r="Y21" s="34">
        <v>3.426</v>
      </c>
    </row>
    <row r="22" spans="1:25" ht="12.75">
      <c r="A22" s="6">
        <v>2024</v>
      </c>
      <c r="B22" s="52">
        <v>45310</v>
      </c>
      <c r="C22" s="36">
        <v>34.45</v>
      </c>
      <c r="D22" s="6">
        <v>1646</v>
      </c>
      <c r="E22" s="36">
        <v>21.62</v>
      </c>
      <c r="F22" s="6">
        <v>608</v>
      </c>
      <c r="G22" s="36">
        <v>26.17</v>
      </c>
      <c r="H22" s="36">
        <v>97.75</v>
      </c>
      <c r="I22" s="6">
        <v>140</v>
      </c>
      <c r="J22" s="36">
        <v>49.04</v>
      </c>
      <c r="K22" s="6">
        <v>1549</v>
      </c>
      <c r="L22" s="36">
        <v>82.86</v>
      </c>
      <c r="M22" s="35">
        <v>7.7</v>
      </c>
      <c r="N22" s="33">
        <f>7.2/3.6</f>
        <v>2</v>
      </c>
      <c r="O22" s="33">
        <v>60.5</v>
      </c>
      <c r="P22" s="6">
        <v>1623</v>
      </c>
      <c r="Q22" s="35">
        <v>52.3</v>
      </c>
      <c r="R22" s="36">
        <v>7.64</v>
      </c>
      <c r="S22" s="35">
        <v>1129.2</v>
      </c>
      <c r="T22" s="6">
        <v>1319</v>
      </c>
      <c r="U22" s="36">
        <v>70.6</v>
      </c>
      <c r="V22" s="6">
        <v>1401</v>
      </c>
      <c r="W22" s="36">
        <v>-50.71</v>
      </c>
      <c r="X22" s="6">
        <v>0</v>
      </c>
      <c r="Y22" s="34">
        <v>2.428</v>
      </c>
    </row>
    <row r="23" spans="1:25" ht="12.75">
      <c r="A23" s="6">
        <v>2024</v>
      </c>
      <c r="B23" s="52">
        <v>45311</v>
      </c>
      <c r="C23" s="36">
        <v>30.19</v>
      </c>
      <c r="D23" s="6">
        <v>1738</v>
      </c>
      <c r="E23" s="36">
        <v>21.11</v>
      </c>
      <c r="F23" s="6">
        <v>315</v>
      </c>
      <c r="G23" s="36">
        <v>25.02</v>
      </c>
      <c r="H23" s="36">
        <v>98.9</v>
      </c>
      <c r="I23" s="6">
        <v>2358</v>
      </c>
      <c r="J23" s="36">
        <v>62.16</v>
      </c>
      <c r="K23" s="6">
        <v>1528</v>
      </c>
      <c r="L23" s="36">
        <v>87.18</v>
      </c>
      <c r="M23" s="6">
        <v>6.6</v>
      </c>
      <c r="N23" s="33">
        <f>7.6/3.6</f>
        <v>2.111111111111111</v>
      </c>
      <c r="O23" s="33">
        <v>25.6</v>
      </c>
      <c r="P23" s="6">
        <v>555</v>
      </c>
      <c r="Q23" s="35">
        <v>308.7</v>
      </c>
      <c r="R23" s="36">
        <v>6.41</v>
      </c>
      <c r="S23" s="35">
        <v>1197.3</v>
      </c>
      <c r="T23" s="6">
        <v>1419</v>
      </c>
      <c r="U23" s="6">
        <v>53.84</v>
      </c>
      <c r="V23" s="6">
        <v>1435</v>
      </c>
      <c r="W23" s="36">
        <v>-19.55</v>
      </c>
      <c r="X23" s="6">
        <v>721</v>
      </c>
      <c r="Y23" s="34">
        <v>2.409</v>
      </c>
    </row>
    <row r="24" spans="1:25" ht="12.75">
      <c r="A24" s="6">
        <v>2024</v>
      </c>
      <c r="B24" s="52">
        <v>45312</v>
      </c>
      <c r="C24" s="6">
        <v>30.49</v>
      </c>
      <c r="D24" s="6">
        <v>1808</v>
      </c>
      <c r="E24" s="36">
        <v>21.37</v>
      </c>
      <c r="F24" s="6">
        <v>712</v>
      </c>
      <c r="G24" s="36">
        <v>25.18</v>
      </c>
      <c r="H24" s="36">
        <v>99.02</v>
      </c>
      <c r="I24" s="6">
        <v>606</v>
      </c>
      <c r="J24" s="36">
        <v>63.22</v>
      </c>
      <c r="K24" s="6">
        <v>1657</v>
      </c>
      <c r="L24" s="36">
        <v>85.14</v>
      </c>
      <c r="M24" s="6">
        <v>10.1</v>
      </c>
      <c r="N24" s="33">
        <f>9.4/3.6</f>
        <v>2.611111111111111</v>
      </c>
      <c r="O24" s="33">
        <v>40.4</v>
      </c>
      <c r="P24" s="6">
        <v>2132</v>
      </c>
      <c r="Q24" s="35">
        <v>312.5</v>
      </c>
      <c r="R24" s="36">
        <v>6.52</v>
      </c>
      <c r="S24" s="35">
        <v>1307.9</v>
      </c>
      <c r="T24" s="6">
        <v>1159</v>
      </c>
      <c r="U24" s="36">
        <v>54.51</v>
      </c>
      <c r="V24" s="6">
        <v>1259</v>
      </c>
      <c r="W24" s="36">
        <v>-24.86</v>
      </c>
      <c r="X24" s="6">
        <v>2208</v>
      </c>
      <c r="Y24" s="34">
        <v>2.573</v>
      </c>
    </row>
    <row r="25" spans="1:25" ht="12.75">
      <c r="A25" s="6">
        <v>2024</v>
      </c>
      <c r="B25" s="52">
        <v>45313</v>
      </c>
      <c r="C25" s="36">
        <v>32.93</v>
      </c>
      <c r="D25" s="6">
        <v>1644</v>
      </c>
      <c r="E25" s="36">
        <v>20.54</v>
      </c>
      <c r="F25" s="6">
        <v>416</v>
      </c>
      <c r="G25" s="36">
        <v>25.66</v>
      </c>
      <c r="H25" s="36">
        <v>93.84</v>
      </c>
      <c r="I25" s="6">
        <v>424</v>
      </c>
      <c r="J25" s="36">
        <v>44.32</v>
      </c>
      <c r="K25" s="6">
        <v>1635</v>
      </c>
      <c r="L25" s="36">
        <v>76.27</v>
      </c>
      <c r="M25" s="35">
        <v>0</v>
      </c>
      <c r="N25" s="33">
        <f>9.9/3.6</f>
        <v>2.75</v>
      </c>
      <c r="O25" s="33">
        <v>29.5</v>
      </c>
      <c r="P25" s="6">
        <v>1658</v>
      </c>
      <c r="Q25" s="35">
        <v>142.8</v>
      </c>
      <c r="R25" s="36">
        <v>7.01</v>
      </c>
      <c r="S25" s="35">
        <v>1071.4</v>
      </c>
      <c r="T25" s="6">
        <v>1214</v>
      </c>
      <c r="U25" s="36">
        <v>76.9</v>
      </c>
      <c r="V25" s="6">
        <v>1440</v>
      </c>
      <c r="W25" s="36">
        <v>-19.42</v>
      </c>
      <c r="X25" s="6">
        <v>504</v>
      </c>
      <c r="Y25" s="34">
        <v>2.908</v>
      </c>
    </row>
    <row r="26" spans="1:25" ht="12.75">
      <c r="A26" s="6">
        <v>2024</v>
      </c>
      <c r="B26" s="52">
        <v>45314</v>
      </c>
      <c r="C26" s="6">
        <v>27.18</v>
      </c>
      <c r="D26" s="6">
        <v>1517</v>
      </c>
      <c r="E26" s="36">
        <v>19.5</v>
      </c>
      <c r="F26" s="6">
        <v>544</v>
      </c>
      <c r="G26" s="36">
        <v>22.81</v>
      </c>
      <c r="H26" s="36">
        <v>96.17</v>
      </c>
      <c r="I26" s="6">
        <v>2358</v>
      </c>
      <c r="J26" s="36">
        <v>77.06</v>
      </c>
      <c r="K26" s="6">
        <v>1551</v>
      </c>
      <c r="L26" s="36">
        <v>87.11</v>
      </c>
      <c r="M26" s="35">
        <v>2.3</v>
      </c>
      <c r="N26" s="33">
        <f>12.4/3.6</f>
        <v>3.4444444444444446</v>
      </c>
      <c r="O26" s="33">
        <v>36.7</v>
      </c>
      <c r="P26" s="6">
        <v>149</v>
      </c>
      <c r="Q26" s="35">
        <v>172.7</v>
      </c>
      <c r="R26" s="36">
        <v>5.46</v>
      </c>
      <c r="S26" s="35">
        <v>1109.2</v>
      </c>
      <c r="T26" s="6">
        <v>1354</v>
      </c>
      <c r="U26" s="36">
        <v>38.64</v>
      </c>
      <c r="V26" s="6">
        <v>1111</v>
      </c>
      <c r="W26" s="36">
        <v>-30.3</v>
      </c>
      <c r="X26" s="6">
        <v>2119</v>
      </c>
      <c r="Y26" s="38">
        <v>2.075</v>
      </c>
    </row>
    <row r="27" spans="1:25" ht="12.75">
      <c r="A27" s="6">
        <v>2024</v>
      </c>
      <c r="B27" s="52">
        <v>45315</v>
      </c>
      <c r="C27" s="6">
        <v>29.72</v>
      </c>
      <c r="D27" s="6">
        <v>1607</v>
      </c>
      <c r="E27" s="36">
        <v>18.26</v>
      </c>
      <c r="F27" s="6">
        <v>533</v>
      </c>
      <c r="G27" s="36">
        <v>23.44</v>
      </c>
      <c r="H27" s="36">
        <v>96.89</v>
      </c>
      <c r="I27" s="6">
        <v>526</v>
      </c>
      <c r="J27" s="36">
        <v>57.18</v>
      </c>
      <c r="K27" s="6">
        <v>1609</v>
      </c>
      <c r="L27" s="36">
        <v>80.03</v>
      </c>
      <c r="M27" s="35">
        <v>0</v>
      </c>
      <c r="N27" s="33">
        <f>10.2/3.6</f>
        <v>2.833333333333333</v>
      </c>
      <c r="O27" s="33">
        <v>25.6</v>
      </c>
      <c r="P27" s="6">
        <v>1646</v>
      </c>
      <c r="Q27" s="35">
        <v>180.4</v>
      </c>
      <c r="R27" s="36">
        <v>5.93</v>
      </c>
      <c r="S27" s="35">
        <v>1278.8</v>
      </c>
      <c r="T27" s="6">
        <v>1049</v>
      </c>
      <c r="U27" s="36">
        <v>54.23</v>
      </c>
      <c r="V27" s="6">
        <v>1203</v>
      </c>
      <c r="W27" s="36">
        <v>-52.47</v>
      </c>
      <c r="X27" s="6">
        <v>2211</v>
      </c>
      <c r="Y27" s="34">
        <v>2.288</v>
      </c>
    </row>
    <row r="28" spans="1:25" ht="12.75">
      <c r="A28" s="6">
        <v>2024</v>
      </c>
      <c r="B28" s="52">
        <v>45316</v>
      </c>
      <c r="C28" s="36">
        <v>29.5</v>
      </c>
      <c r="D28" s="6">
        <v>1551</v>
      </c>
      <c r="E28" s="36">
        <v>17.81</v>
      </c>
      <c r="F28" s="6">
        <v>2351</v>
      </c>
      <c r="G28" s="36">
        <v>22.82</v>
      </c>
      <c r="H28" s="36">
        <v>90.06</v>
      </c>
      <c r="I28" s="6">
        <v>0</v>
      </c>
      <c r="J28" s="36">
        <v>48.14</v>
      </c>
      <c r="K28" s="6">
        <v>1547</v>
      </c>
      <c r="L28" s="36">
        <v>76.16</v>
      </c>
      <c r="M28" s="35">
        <v>0</v>
      </c>
      <c r="N28" s="33">
        <f>14.9/3.6</f>
        <v>4.138888888888889</v>
      </c>
      <c r="O28" s="33">
        <v>37.5</v>
      </c>
      <c r="P28" s="6">
        <v>1301</v>
      </c>
      <c r="Q28" s="35">
        <v>178.3</v>
      </c>
      <c r="R28" s="36">
        <v>5.86</v>
      </c>
      <c r="S28" s="35">
        <v>1103.1</v>
      </c>
      <c r="T28" s="6">
        <v>1219</v>
      </c>
      <c r="U28" s="36">
        <v>38.08</v>
      </c>
      <c r="V28" s="6">
        <v>1328</v>
      </c>
      <c r="W28" s="36">
        <v>-44.8</v>
      </c>
      <c r="X28" s="6">
        <v>2358</v>
      </c>
      <c r="Y28" s="34">
        <v>1.578</v>
      </c>
    </row>
    <row r="29" spans="1:25" ht="12.75">
      <c r="A29" s="6">
        <v>2024</v>
      </c>
      <c r="B29" s="52">
        <v>45317</v>
      </c>
      <c r="C29" s="36">
        <v>30.52</v>
      </c>
      <c r="D29" s="6">
        <v>1525</v>
      </c>
      <c r="E29" s="36">
        <v>16.32</v>
      </c>
      <c r="F29" s="6">
        <v>432</v>
      </c>
      <c r="G29" s="36">
        <v>22.81</v>
      </c>
      <c r="H29" s="36">
        <v>91.84</v>
      </c>
      <c r="I29" s="6">
        <v>650</v>
      </c>
      <c r="J29" s="36">
        <v>38.27</v>
      </c>
      <c r="K29" s="6">
        <v>1739</v>
      </c>
      <c r="L29" s="36">
        <v>71.21</v>
      </c>
      <c r="M29" s="35">
        <v>0</v>
      </c>
      <c r="N29" s="33">
        <f>11.2/3.6</f>
        <v>3.1111111111111107</v>
      </c>
      <c r="O29" s="33">
        <v>33.2</v>
      </c>
      <c r="P29" s="6">
        <v>1344</v>
      </c>
      <c r="Q29" s="42">
        <v>169.4</v>
      </c>
      <c r="R29" s="36">
        <v>6.01</v>
      </c>
      <c r="S29" s="35">
        <v>1076.2</v>
      </c>
      <c r="T29" s="6">
        <v>1344</v>
      </c>
      <c r="U29" s="36">
        <v>37.15</v>
      </c>
      <c r="V29" s="6">
        <v>1226</v>
      </c>
      <c r="W29" s="36">
        <v>-42.96</v>
      </c>
      <c r="X29" s="6">
        <v>2347</v>
      </c>
      <c r="Y29" s="34">
        <v>1.888</v>
      </c>
    </row>
    <row r="30" spans="1:25" ht="12.75">
      <c r="A30" s="6">
        <v>2024</v>
      </c>
      <c r="B30" s="52">
        <v>45318</v>
      </c>
      <c r="C30" s="6">
        <v>31.33</v>
      </c>
      <c r="D30" s="6">
        <v>1657</v>
      </c>
      <c r="E30" s="36">
        <v>17.84</v>
      </c>
      <c r="F30" s="6">
        <v>437</v>
      </c>
      <c r="G30" s="36">
        <v>24.93</v>
      </c>
      <c r="H30" s="36">
        <v>95.18</v>
      </c>
      <c r="I30" s="6">
        <v>656</v>
      </c>
      <c r="J30" s="36">
        <v>35.24</v>
      </c>
      <c r="K30" s="6">
        <v>1448</v>
      </c>
      <c r="L30" s="36">
        <v>65.32</v>
      </c>
      <c r="M30" s="35">
        <v>0</v>
      </c>
      <c r="N30" s="33">
        <f>7.7/3.6</f>
        <v>2.138888888888889</v>
      </c>
      <c r="O30" s="33">
        <v>25.6</v>
      </c>
      <c r="P30" s="6">
        <v>1803</v>
      </c>
      <c r="Q30" s="35">
        <v>170.1</v>
      </c>
      <c r="R30" s="36">
        <v>6.42</v>
      </c>
      <c r="S30" s="35">
        <v>1241.5</v>
      </c>
      <c r="T30" s="6">
        <v>1239</v>
      </c>
      <c r="U30" s="6">
        <v>19.78</v>
      </c>
      <c r="V30" s="6">
        <v>1348</v>
      </c>
      <c r="W30" s="36">
        <v>-43.41</v>
      </c>
      <c r="X30" s="6">
        <v>2329</v>
      </c>
      <c r="Y30" s="34">
        <v>1.659</v>
      </c>
    </row>
    <row r="31" spans="1:25" ht="12.75">
      <c r="A31" s="6">
        <v>2024</v>
      </c>
      <c r="B31" s="52">
        <v>45319</v>
      </c>
      <c r="C31" s="36">
        <v>29.42</v>
      </c>
      <c r="D31" s="6">
        <v>1711</v>
      </c>
      <c r="E31" s="36">
        <v>16.92</v>
      </c>
      <c r="F31" s="6">
        <v>2359</v>
      </c>
      <c r="G31" s="6">
        <v>22.81</v>
      </c>
      <c r="H31" s="36">
        <v>99.07</v>
      </c>
      <c r="I31" s="6">
        <v>611</v>
      </c>
      <c r="J31" s="36">
        <v>47.05</v>
      </c>
      <c r="K31" s="6">
        <v>1712</v>
      </c>
      <c r="L31" s="36">
        <v>78</v>
      </c>
      <c r="M31" s="6">
        <v>27.7</v>
      </c>
      <c r="N31" s="33">
        <f>7.8/3.6</f>
        <v>2.1666666666666665</v>
      </c>
      <c r="O31" s="61">
        <v>51.5</v>
      </c>
      <c r="P31" s="6">
        <v>1759</v>
      </c>
      <c r="Q31" s="35">
        <v>208.6</v>
      </c>
      <c r="R31" s="36">
        <v>5.83</v>
      </c>
      <c r="S31" s="35">
        <v>1228.5</v>
      </c>
      <c r="T31" s="6">
        <v>1338</v>
      </c>
      <c r="U31" s="36">
        <v>47.81</v>
      </c>
      <c r="V31" s="6">
        <v>1338</v>
      </c>
      <c r="W31" s="36">
        <v>-18.66</v>
      </c>
      <c r="X31" s="6">
        <v>111</v>
      </c>
      <c r="Y31" s="34">
        <v>1.207</v>
      </c>
    </row>
    <row r="32" spans="1:25" ht="12.75">
      <c r="A32" s="6">
        <v>2024</v>
      </c>
      <c r="B32" s="52">
        <v>45320</v>
      </c>
      <c r="C32" s="36">
        <v>32.53</v>
      </c>
      <c r="D32" s="6">
        <v>1723</v>
      </c>
      <c r="E32" s="36">
        <v>18.95</v>
      </c>
      <c r="F32" s="6">
        <v>644</v>
      </c>
      <c r="G32" s="36">
        <v>25.91</v>
      </c>
      <c r="H32" s="36">
        <v>95.88</v>
      </c>
      <c r="I32" s="6">
        <v>719</v>
      </c>
      <c r="J32" s="36">
        <v>32.76</v>
      </c>
      <c r="K32" s="6">
        <v>1720</v>
      </c>
      <c r="L32" s="36">
        <v>65.91</v>
      </c>
      <c r="M32" s="35">
        <v>0</v>
      </c>
      <c r="N32" s="33">
        <f>9.16/3.6</f>
        <v>2.5444444444444443</v>
      </c>
      <c r="O32" s="61">
        <v>33.2</v>
      </c>
      <c r="P32" s="6">
        <v>1313</v>
      </c>
      <c r="Q32" s="35">
        <v>42.8</v>
      </c>
      <c r="R32" s="36">
        <v>6.91</v>
      </c>
      <c r="S32" s="35">
        <v>1062.7</v>
      </c>
      <c r="T32" s="6">
        <v>1224</v>
      </c>
      <c r="U32" s="36">
        <v>65.8</v>
      </c>
      <c r="V32" s="6">
        <v>1417</v>
      </c>
      <c r="W32" s="36">
        <v>-20</v>
      </c>
      <c r="X32" s="6">
        <v>655</v>
      </c>
      <c r="Y32" s="34">
        <v>2.599</v>
      </c>
    </row>
    <row r="33" spans="1:25" ht="12.75">
      <c r="A33" s="6">
        <v>2024</v>
      </c>
      <c r="B33" s="52">
        <v>45321</v>
      </c>
      <c r="C33" s="36">
        <v>32.61</v>
      </c>
      <c r="D33" s="6">
        <v>1732</v>
      </c>
      <c r="E33" s="36">
        <v>19.84</v>
      </c>
      <c r="F33" s="6">
        <v>651</v>
      </c>
      <c r="G33" s="36">
        <v>26.63</v>
      </c>
      <c r="H33" s="36">
        <v>95.02</v>
      </c>
      <c r="I33" s="6">
        <v>708</v>
      </c>
      <c r="J33" s="36">
        <v>39.2</v>
      </c>
      <c r="K33" s="6">
        <v>1733</v>
      </c>
      <c r="L33" s="36">
        <v>67.41</v>
      </c>
      <c r="M33" s="35">
        <v>0</v>
      </c>
      <c r="N33" s="33">
        <f>5.7/3.6</f>
        <v>1.5833333333333333</v>
      </c>
      <c r="O33" s="61">
        <v>20.1</v>
      </c>
      <c r="P33" s="6">
        <v>1859</v>
      </c>
      <c r="Q33" s="6">
        <v>52.7</v>
      </c>
      <c r="R33" s="36">
        <v>7.02</v>
      </c>
      <c r="S33" s="35">
        <v>1129.2</v>
      </c>
      <c r="T33" s="6">
        <v>1234</v>
      </c>
      <c r="U33" s="36">
        <v>58.46</v>
      </c>
      <c r="V33" s="6">
        <v>1357</v>
      </c>
      <c r="W33" s="36">
        <v>-20.13</v>
      </c>
      <c r="X33" s="6">
        <v>2359</v>
      </c>
      <c r="Y33" s="34">
        <v>2.734</v>
      </c>
    </row>
    <row r="34" spans="1:25" ht="12.75">
      <c r="A34" s="6">
        <v>2024</v>
      </c>
      <c r="B34" s="52">
        <v>45322</v>
      </c>
      <c r="C34" s="6">
        <v>28.53</v>
      </c>
      <c r="D34" s="6">
        <v>1534</v>
      </c>
      <c r="E34" s="6">
        <v>20.22</v>
      </c>
      <c r="F34" s="6">
        <v>658</v>
      </c>
      <c r="G34" s="36">
        <v>23.91</v>
      </c>
      <c r="H34" s="36">
        <v>92.04</v>
      </c>
      <c r="I34" s="6">
        <v>16</v>
      </c>
      <c r="J34" s="36">
        <v>60.45</v>
      </c>
      <c r="K34" s="6">
        <v>1523</v>
      </c>
      <c r="L34" s="36">
        <v>77.94</v>
      </c>
      <c r="M34" s="35">
        <v>3.1</v>
      </c>
      <c r="N34" s="33">
        <f>8.7/3.6</f>
        <v>2.4166666666666665</v>
      </c>
      <c r="O34" s="33">
        <v>32.8</v>
      </c>
      <c r="P34" s="6">
        <v>1747</v>
      </c>
      <c r="Q34" s="35">
        <v>136.4</v>
      </c>
      <c r="R34" s="36">
        <v>5.12</v>
      </c>
      <c r="S34" s="35">
        <v>1118.3</v>
      </c>
      <c r="T34" s="6">
        <v>1244</v>
      </c>
      <c r="U34" s="36">
        <v>48.27</v>
      </c>
      <c r="V34" s="6">
        <v>1453</v>
      </c>
      <c r="W34" s="36">
        <v>-48.79</v>
      </c>
      <c r="X34" s="6">
        <v>2213</v>
      </c>
      <c r="Y34" s="34">
        <v>2.223</v>
      </c>
    </row>
    <row r="35" spans="3:25" ht="12.75">
      <c r="C35" s="39">
        <f>AVERAGE(C4:C34)</f>
        <v>31.445161290322577</v>
      </c>
      <c r="D35" s="32"/>
      <c r="E35" s="39">
        <f>AVERAGE(E4:E34)</f>
        <v>20.51612903225807</v>
      </c>
      <c r="F35" s="32"/>
      <c r="G35" s="39">
        <f>AVERAGE(G4:G34)</f>
        <v>25.189032258064504</v>
      </c>
      <c r="H35" s="39">
        <f>AVERAGE(H4:H34)</f>
        <v>95.88709677419357</v>
      </c>
      <c r="I35" s="32"/>
      <c r="J35" s="39">
        <f>AVERAGE(J4:J34)</f>
        <v>52.89000000000001</v>
      </c>
      <c r="K35" s="32"/>
      <c r="L35" s="39">
        <f>AVERAGE(L4:L34)</f>
        <v>78.88967741935484</v>
      </c>
      <c r="M35" s="40">
        <f>SUM(M4:M34)</f>
        <v>154.79999999999998</v>
      </c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40">
        <f>SUM(Y4:Y34)</f>
        <v>68.99499999999999</v>
      </c>
    </row>
  </sheetData>
  <sheetProtection/>
  <mergeCells count="3">
    <mergeCell ref="A1:B1"/>
    <mergeCell ref="A2:A3"/>
    <mergeCell ref="B2:B3"/>
  </mergeCells>
  <printOptions horizontalCentered="1"/>
  <pageMargins left="0.3937007874015748" right="0.3937007874015748" top="0.984251968503937" bottom="0.5905511811023623" header="0.5118110236220472" footer="0.5118110236220472"/>
  <pageSetup horizontalDpi="300" verticalDpi="300" orientation="landscape" paperSize="9" scale="64" r:id="rId1"/>
  <headerFooter alignWithMargins="0">
    <oddHeader>&amp;C&amp;"Arial,Negrito"POSTO METEOROLÓGICO - ESTAÇÃO EXPERIMENTAL DE CITRICULTURA DE BEBEDOURO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34"/>
  <sheetViews>
    <sheetView view="pageBreakPreview" zoomScale="80" zoomScaleSheetLayoutView="80" zoomScalePageLayoutView="0" workbookViewId="0" topLeftCell="B5">
      <selection activeCell="Y32" sqref="Y32"/>
    </sheetView>
  </sheetViews>
  <sheetFormatPr defaultColWidth="9.140625" defaultRowHeight="12.75"/>
  <cols>
    <col min="1" max="1" width="7.28125" style="0" customWidth="1"/>
    <col min="2" max="2" width="8.28125" style="0" customWidth="1"/>
    <col min="3" max="3" width="9.7109375" style="0" customWidth="1"/>
    <col min="6" max="6" width="8.28125" style="0" customWidth="1"/>
    <col min="7" max="7" width="9.7109375" style="0" customWidth="1"/>
    <col min="9" max="9" width="7.28125" style="0" customWidth="1"/>
    <col min="11" max="11" width="7.28125" style="0" customWidth="1"/>
    <col min="13" max="13" width="8.421875" style="0" customWidth="1"/>
    <col min="16" max="17" width="7.7109375" style="0" customWidth="1"/>
    <col min="22" max="22" width="7.7109375" style="0" customWidth="1"/>
    <col min="24" max="24" width="7.7109375" style="0" customWidth="1"/>
    <col min="25" max="25" width="7.57421875" style="0" customWidth="1"/>
  </cols>
  <sheetData>
    <row r="1" spans="1:3" ht="12.75">
      <c r="A1" s="70">
        <v>43132</v>
      </c>
      <c r="B1" s="70"/>
      <c r="C1" s="8">
        <v>1</v>
      </c>
    </row>
    <row r="2" spans="1:25" ht="42.75" customHeight="1">
      <c r="A2" s="71" t="s">
        <v>12</v>
      </c>
      <c r="B2" s="71" t="s">
        <v>13</v>
      </c>
      <c r="C2" s="9" t="s">
        <v>14</v>
      </c>
      <c r="D2" s="9" t="s">
        <v>15</v>
      </c>
      <c r="E2" s="9" t="s">
        <v>16</v>
      </c>
      <c r="F2" s="9" t="s">
        <v>17</v>
      </c>
      <c r="G2" s="9" t="s">
        <v>18</v>
      </c>
      <c r="H2" s="9" t="s">
        <v>19</v>
      </c>
      <c r="I2" s="9" t="s">
        <v>15</v>
      </c>
      <c r="J2" s="9" t="s">
        <v>20</v>
      </c>
      <c r="K2" s="9" t="s">
        <v>17</v>
      </c>
      <c r="L2" s="9" t="s">
        <v>21</v>
      </c>
      <c r="M2" s="10" t="s">
        <v>22</v>
      </c>
      <c r="N2" s="9" t="s">
        <v>23</v>
      </c>
      <c r="O2" s="58" t="s">
        <v>24</v>
      </c>
      <c r="P2" s="9" t="s">
        <v>15</v>
      </c>
      <c r="Q2" s="9" t="s">
        <v>35</v>
      </c>
      <c r="R2" s="10" t="s">
        <v>25</v>
      </c>
      <c r="S2" s="9" t="s">
        <v>26</v>
      </c>
      <c r="T2" s="10" t="s">
        <v>15</v>
      </c>
      <c r="U2" s="9" t="s">
        <v>27</v>
      </c>
      <c r="V2" s="9" t="s">
        <v>15</v>
      </c>
      <c r="W2" s="9" t="s">
        <v>28</v>
      </c>
      <c r="X2" s="9" t="s">
        <v>17</v>
      </c>
      <c r="Y2" s="10" t="s">
        <v>29</v>
      </c>
    </row>
    <row r="3" spans="1:25" ht="12.75">
      <c r="A3" s="72"/>
      <c r="B3" s="72"/>
      <c r="C3" s="10" t="s">
        <v>30</v>
      </c>
      <c r="D3" s="10"/>
      <c r="E3" s="10" t="s">
        <v>30</v>
      </c>
      <c r="F3" s="10"/>
      <c r="G3" s="10" t="s">
        <v>30</v>
      </c>
      <c r="H3" s="10" t="s">
        <v>31</v>
      </c>
      <c r="I3" s="10"/>
      <c r="J3" s="10" t="s">
        <v>31</v>
      </c>
      <c r="K3" s="10"/>
      <c r="L3" s="10" t="s">
        <v>31</v>
      </c>
      <c r="M3" s="10" t="s">
        <v>32</v>
      </c>
      <c r="N3" s="10" t="s">
        <v>33</v>
      </c>
      <c r="O3" s="10" t="s">
        <v>42</v>
      </c>
      <c r="P3" s="10"/>
      <c r="Q3" s="10"/>
      <c r="R3" s="10" t="s">
        <v>34</v>
      </c>
      <c r="S3" s="10"/>
      <c r="T3" s="10"/>
      <c r="U3" s="10"/>
      <c r="V3" s="10"/>
      <c r="W3" s="10"/>
      <c r="X3" s="10"/>
      <c r="Y3" s="10" t="s">
        <v>32</v>
      </c>
    </row>
    <row r="4" spans="1:26" ht="12.75">
      <c r="A4" s="6">
        <v>2024</v>
      </c>
      <c r="B4" s="52">
        <v>45323</v>
      </c>
      <c r="C4" s="36">
        <v>32.31</v>
      </c>
      <c r="D4" s="6">
        <v>1712</v>
      </c>
      <c r="E4" s="36">
        <v>17.53</v>
      </c>
      <c r="F4" s="6">
        <v>713</v>
      </c>
      <c r="G4" s="36">
        <v>23.82</v>
      </c>
      <c r="H4" s="36">
        <v>99.04</v>
      </c>
      <c r="I4" s="6">
        <v>351</v>
      </c>
      <c r="J4" s="36">
        <v>38.17</v>
      </c>
      <c r="K4" s="6">
        <v>1656</v>
      </c>
      <c r="L4" s="36">
        <v>76.89</v>
      </c>
      <c r="M4" s="35">
        <v>11.7</v>
      </c>
      <c r="N4" s="36">
        <f>6.9/3.6</f>
        <v>1.9166666666666667</v>
      </c>
      <c r="O4" s="36">
        <v>27.2</v>
      </c>
      <c r="P4" s="6">
        <v>1910</v>
      </c>
      <c r="Q4" s="35">
        <v>263.4</v>
      </c>
      <c r="R4" s="36">
        <v>6.76</v>
      </c>
      <c r="S4" s="35">
        <v>1142.6</v>
      </c>
      <c r="T4" s="6">
        <v>1354</v>
      </c>
      <c r="U4" s="36">
        <v>52.89</v>
      </c>
      <c r="V4" s="6">
        <v>1423</v>
      </c>
      <c r="W4" s="6">
        <v>-18.66</v>
      </c>
      <c r="X4" s="6">
        <v>0</v>
      </c>
      <c r="Y4" s="6">
        <v>2.698</v>
      </c>
      <c r="Z4" s="30"/>
    </row>
    <row r="5" spans="1:25" ht="12.75">
      <c r="A5" s="6">
        <v>2024</v>
      </c>
      <c r="B5" s="52">
        <v>45324</v>
      </c>
      <c r="C5" s="6">
        <v>26.54</v>
      </c>
      <c r="D5" s="6">
        <v>1633</v>
      </c>
      <c r="E5" s="6">
        <v>19.24</v>
      </c>
      <c r="F5" s="6">
        <v>645</v>
      </c>
      <c r="G5" s="36">
        <v>23.61</v>
      </c>
      <c r="H5" s="53">
        <v>94.88</v>
      </c>
      <c r="I5" s="6">
        <v>755</v>
      </c>
      <c r="J5" s="6">
        <v>64.91</v>
      </c>
      <c r="K5" s="6">
        <v>1630</v>
      </c>
      <c r="L5" s="36">
        <v>79.18</v>
      </c>
      <c r="M5" s="35">
        <v>0</v>
      </c>
      <c r="N5" s="36">
        <f>6.5/3.6</f>
        <v>1.8055555555555556</v>
      </c>
      <c r="O5" s="53">
        <v>21.9</v>
      </c>
      <c r="P5" s="37">
        <v>1036</v>
      </c>
      <c r="Q5" s="43">
        <v>138.6</v>
      </c>
      <c r="R5" s="6">
        <v>4.87</v>
      </c>
      <c r="S5" s="35">
        <v>711.4</v>
      </c>
      <c r="T5" s="6">
        <v>959</v>
      </c>
      <c r="U5" s="36">
        <v>41.12</v>
      </c>
      <c r="V5" s="6">
        <v>1426</v>
      </c>
      <c r="W5" s="6">
        <v>-34.78</v>
      </c>
      <c r="X5" s="6">
        <v>728</v>
      </c>
      <c r="Y5" s="34">
        <v>2.017</v>
      </c>
    </row>
    <row r="6" spans="1:25" ht="12.75">
      <c r="A6" s="6">
        <v>2024</v>
      </c>
      <c r="B6" s="52">
        <v>45325</v>
      </c>
      <c r="C6" s="36">
        <v>31.52</v>
      </c>
      <c r="D6" s="6">
        <v>1525</v>
      </c>
      <c r="E6" s="36">
        <v>19.72</v>
      </c>
      <c r="F6" s="6">
        <v>700</v>
      </c>
      <c r="G6" s="36">
        <v>24.32</v>
      </c>
      <c r="H6" s="53">
        <v>96.16</v>
      </c>
      <c r="I6" s="6">
        <v>709</v>
      </c>
      <c r="J6" s="36">
        <v>50.05</v>
      </c>
      <c r="K6" s="6">
        <v>1525</v>
      </c>
      <c r="L6" s="36">
        <v>77.94</v>
      </c>
      <c r="M6" s="6">
        <v>5.8</v>
      </c>
      <c r="N6" s="36">
        <f>9/3.6</f>
        <v>2.5</v>
      </c>
      <c r="O6" s="53">
        <v>45</v>
      </c>
      <c r="P6" s="6">
        <v>1834</v>
      </c>
      <c r="Q6" s="45">
        <v>146.1</v>
      </c>
      <c r="R6" s="36">
        <v>6.52</v>
      </c>
      <c r="S6" s="35">
        <v>1130.5</v>
      </c>
      <c r="T6" s="6">
        <v>1419</v>
      </c>
      <c r="U6" s="36">
        <v>53.26</v>
      </c>
      <c r="V6" s="6">
        <v>1409</v>
      </c>
      <c r="W6" s="6">
        <v>-16.44</v>
      </c>
      <c r="X6" s="6">
        <v>638</v>
      </c>
      <c r="Y6" s="34">
        <v>2.832</v>
      </c>
    </row>
    <row r="7" spans="1:25" ht="12.75">
      <c r="A7" s="6">
        <v>2024</v>
      </c>
      <c r="B7" s="52">
        <v>45326</v>
      </c>
      <c r="C7" s="36">
        <v>27.44</v>
      </c>
      <c r="D7" s="6">
        <v>1358</v>
      </c>
      <c r="E7" s="36">
        <v>19.8</v>
      </c>
      <c r="F7" s="6">
        <v>901</v>
      </c>
      <c r="G7" s="36">
        <v>22.23</v>
      </c>
      <c r="H7" s="53">
        <v>98.98</v>
      </c>
      <c r="I7" s="6">
        <v>1009</v>
      </c>
      <c r="J7" s="36">
        <v>58.19</v>
      </c>
      <c r="K7" s="6">
        <v>1410</v>
      </c>
      <c r="L7" s="36">
        <v>88.32</v>
      </c>
      <c r="M7" s="6">
        <v>6.1</v>
      </c>
      <c r="N7" s="36">
        <f>5.4/3.6</f>
        <v>1.5</v>
      </c>
      <c r="O7" s="53">
        <v>22.8</v>
      </c>
      <c r="P7" s="6">
        <v>1413</v>
      </c>
      <c r="Q7" s="43">
        <v>94.3</v>
      </c>
      <c r="R7" s="6">
        <v>5.15</v>
      </c>
      <c r="S7" s="35">
        <v>618.2</v>
      </c>
      <c r="T7" s="6">
        <v>1124</v>
      </c>
      <c r="U7" s="6">
        <v>30.31</v>
      </c>
      <c r="V7" s="6">
        <v>1407</v>
      </c>
      <c r="W7" s="36">
        <v>-26.64</v>
      </c>
      <c r="X7" s="6">
        <v>857</v>
      </c>
      <c r="Y7" s="34">
        <v>1.294</v>
      </c>
    </row>
    <row r="8" spans="1:25" ht="12.75">
      <c r="A8" s="6">
        <v>2024</v>
      </c>
      <c r="B8" s="52">
        <v>45327</v>
      </c>
      <c r="C8" s="6">
        <v>31.93</v>
      </c>
      <c r="D8" s="6">
        <v>1637</v>
      </c>
      <c r="E8" s="36">
        <v>21.14</v>
      </c>
      <c r="F8" s="6">
        <v>555</v>
      </c>
      <c r="G8" s="36">
        <v>24.05</v>
      </c>
      <c r="H8" s="53">
        <v>94.02</v>
      </c>
      <c r="I8" s="6">
        <v>337</v>
      </c>
      <c r="J8" s="47">
        <v>52.84</v>
      </c>
      <c r="K8" s="6">
        <v>1520</v>
      </c>
      <c r="L8" s="36">
        <v>82.34</v>
      </c>
      <c r="M8" s="6">
        <v>7.3</v>
      </c>
      <c r="N8" s="36">
        <f>6.1/3.6</f>
        <v>1.6944444444444442</v>
      </c>
      <c r="O8" s="53">
        <v>36.5</v>
      </c>
      <c r="P8" s="6">
        <v>1025</v>
      </c>
      <c r="Q8" s="43">
        <v>134.9</v>
      </c>
      <c r="R8" s="36">
        <v>6.41</v>
      </c>
      <c r="S8" s="35">
        <v>1239.8</v>
      </c>
      <c r="T8" s="6">
        <v>1229</v>
      </c>
      <c r="U8" s="36">
        <v>63.57</v>
      </c>
      <c r="V8" s="6">
        <v>1328</v>
      </c>
      <c r="W8" s="36">
        <v>-18.66</v>
      </c>
      <c r="X8" s="6">
        <v>247</v>
      </c>
      <c r="Y8" s="34">
        <v>2.761</v>
      </c>
    </row>
    <row r="9" spans="1:25" ht="12.75">
      <c r="A9" s="6">
        <v>2024</v>
      </c>
      <c r="B9" s="52">
        <v>45328</v>
      </c>
      <c r="C9" s="36">
        <v>29.32</v>
      </c>
      <c r="D9" s="6">
        <v>1614</v>
      </c>
      <c r="E9" s="6">
        <v>20.42</v>
      </c>
      <c r="F9" s="6">
        <v>203</v>
      </c>
      <c r="G9" s="36">
        <v>23.51</v>
      </c>
      <c r="H9" s="53">
        <v>99.03</v>
      </c>
      <c r="I9" s="6">
        <v>659</v>
      </c>
      <c r="J9" s="36">
        <v>61.12</v>
      </c>
      <c r="K9" s="6">
        <v>1323</v>
      </c>
      <c r="L9" s="36">
        <v>86.93</v>
      </c>
      <c r="M9" s="6">
        <v>3.9</v>
      </c>
      <c r="N9" s="36">
        <f>5.2/3.6</f>
        <v>1.4444444444444444</v>
      </c>
      <c r="O9" s="53">
        <v>15.6</v>
      </c>
      <c r="P9" s="6">
        <v>104</v>
      </c>
      <c r="Q9" s="43">
        <v>45.7</v>
      </c>
      <c r="R9" s="36">
        <v>5.88</v>
      </c>
      <c r="S9" s="35">
        <v>1082.8</v>
      </c>
      <c r="T9" s="6">
        <v>1249</v>
      </c>
      <c r="U9" s="36">
        <v>39.51</v>
      </c>
      <c r="V9" s="6">
        <v>1331</v>
      </c>
      <c r="W9" s="6">
        <v>-47.23</v>
      </c>
      <c r="X9" s="6">
        <v>136</v>
      </c>
      <c r="Y9" s="34">
        <v>2.042</v>
      </c>
    </row>
    <row r="10" spans="1:25" ht="12.75">
      <c r="A10" s="6">
        <v>2024</v>
      </c>
      <c r="B10" s="52">
        <v>45329</v>
      </c>
      <c r="C10" s="36">
        <v>31.24</v>
      </c>
      <c r="D10" s="6">
        <v>1412</v>
      </c>
      <c r="E10" s="6">
        <v>20.51</v>
      </c>
      <c r="F10" s="6">
        <v>2000</v>
      </c>
      <c r="G10" s="36">
        <v>24.55</v>
      </c>
      <c r="H10" s="36">
        <v>99.11</v>
      </c>
      <c r="I10" s="6">
        <v>2324</v>
      </c>
      <c r="J10" s="36">
        <v>58.07</v>
      </c>
      <c r="K10" s="6">
        <v>1429</v>
      </c>
      <c r="L10" s="36">
        <v>86.09</v>
      </c>
      <c r="M10" s="35">
        <v>11.6</v>
      </c>
      <c r="N10" s="36">
        <f>6.1/3.6</f>
        <v>1.6944444444444442</v>
      </c>
      <c r="O10" s="36">
        <v>33.9</v>
      </c>
      <c r="P10" s="6">
        <v>1950</v>
      </c>
      <c r="Q10" s="35">
        <v>52.3</v>
      </c>
      <c r="R10" s="36">
        <v>6.34</v>
      </c>
      <c r="S10" s="35">
        <v>1232.4</v>
      </c>
      <c r="T10" s="6">
        <v>1144</v>
      </c>
      <c r="U10" s="36">
        <v>34.38</v>
      </c>
      <c r="V10" s="6">
        <v>1352</v>
      </c>
      <c r="W10" s="6">
        <v>-102.2</v>
      </c>
      <c r="X10" s="6">
        <v>2222</v>
      </c>
      <c r="Y10" s="34">
        <v>1.772</v>
      </c>
    </row>
    <row r="11" spans="1:25" ht="12.75">
      <c r="A11" s="6">
        <v>2024</v>
      </c>
      <c r="B11" s="52">
        <v>45330</v>
      </c>
      <c r="C11" s="36">
        <v>31.18</v>
      </c>
      <c r="D11" s="6">
        <v>1443</v>
      </c>
      <c r="E11" s="36">
        <v>19.88</v>
      </c>
      <c r="F11" s="6">
        <v>417</v>
      </c>
      <c r="G11" s="36">
        <v>24.33</v>
      </c>
      <c r="H11" s="36">
        <v>98.97</v>
      </c>
      <c r="I11" s="6">
        <v>37</v>
      </c>
      <c r="J11" s="6">
        <v>55.22</v>
      </c>
      <c r="K11" s="6">
        <v>1436</v>
      </c>
      <c r="L11" s="36">
        <v>83.17</v>
      </c>
      <c r="M11" s="35">
        <v>0</v>
      </c>
      <c r="N11" s="36">
        <f>5.5/3.6</f>
        <v>1.5277777777777777</v>
      </c>
      <c r="O11" s="36">
        <v>28.3</v>
      </c>
      <c r="P11" s="6">
        <v>1831</v>
      </c>
      <c r="Q11" s="35">
        <v>93.6</v>
      </c>
      <c r="R11" s="36">
        <v>6.42</v>
      </c>
      <c r="S11" s="35">
        <v>1187.8</v>
      </c>
      <c r="T11" s="37">
        <v>1204</v>
      </c>
      <c r="U11" s="36">
        <v>39.95</v>
      </c>
      <c r="V11" s="6">
        <v>1306</v>
      </c>
      <c r="W11" s="6">
        <v>-46.77</v>
      </c>
      <c r="X11" s="6">
        <v>1</v>
      </c>
      <c r="Y11" s="34">
        <v>2.383</v>
      </c>
    </row>
    <row r="12" spans="1:25" ht="12.75">
      <c r="A12" s="6">
        <v>2024</v>
      </c>
      <c r="B12" s="52">
        <v>45331</v>
      </c>
      <c r="C12" s="36">
        <v>32.33</v>
      </c>
      <c r="D12" s="6">
        <v>1630</v>
      </c>
      <c r="E12" s="36">
        <v>21.42</v>
      </c>
      <c r="F12" s="6">
        <v>706</v>
      </c>
      <c r="G12" s="6">
        <v>25.03</v>
      </c>
      <c r="H12" s="36">
        <v>97.15</v>
      </c>
      <c r="I12" s="6">
        <v>135</v>
      </c>
      <c r="J12" s="36">
        <v>53.11</v>
      </c>
      <c r="K12" s="6">
        <v>1804</v>
      </c>
      <c r="L12" s="36">
        <v>80.32</v>
      </c>
      <c r="M12" s="35">
        <v>0</v>
      </c>
      <c r="N12" s="36">
        <f>7.3/3.6</f>
        <v>2.0277777777777777</v>
      </c>
      <c r="O12" s="36">
        <v>22.9</v>
      </c>
      <c r="P12" s="6">
        <v>333</v>
      </c>
      <c r="Q12" s="35">
        <v>123.2</v>
      </c>
      <c r="R12" s="6">
        <v>6.68</v>
      </c>
      <c r="S12" s="35">
        <v>1126.1</v>
      </c>
      <c r="T12" s="6">
        <v>1210</v>
      </c>
      <c r="U12" s="36">
        <v>61.97</v>
      </c>
      <c r="V12" s="6">
        <v>1351</v>
      </c>
      <c r="W12" s="6">
        <v>-27.97</v>
      </c>
      <c r="X12" s="6">
        <v>8</v>
      </c>
      <c r="Y12" s="34">
        <v>3.533</v>
      </c>
    </row>
    <row r="13" spans="1:25" ht="12.75">
      <c r="A13" s="6">
        <v>2024</v>
      </c>
      <c r="B13" s="52">
        <v>45332</v>
      </c>
      <c r="C13" s="36">
        <v>32.84</v>
      </c>
      <c r="D13" s="6">
        <v>1637</v>
      </c>
      <c r="E13" s="6">
        <v>20.81</v>
      </c>
      <c r="F13" s="6">
        <v>555</v>
      </c>
      <c r="G13" s="6">
        <v>26.51</v>
      </c>
      <c r="H13" s="36">
        <v>89.22</v>
      </c>
      <c r="I13" s="6">
        <v>337</v>
      </c>
      <c r="J13" s="36">
        <v>43.33</v>
      </c>
      <c r="K13" s="6">
        <v>1520</v>
      </c>
      <c r="L13" s="36">
        <v>68</v>
      </c>
      <c r="M13" s="35">
        <v>0</v>
      </c>
      <c r="N13" s="36">
        <f>9/3.6</f>
        <v>2.5</v>
      </c>
      <c r="O13" s="36">
        <v>27.5</v>
      </c>
      <c r="P13" s="6">
        <v>1025</v>
      </c>
      <c r="Q13" s="35">
        <v>104.7</v>
      </c>
      <c r="R13" s="6">
        <v>6.71</v>
      </c>
      <c r="S13" s="35">
        <v>995.6</v>
      </c>
      <c r="T13" s="6">
        <v>1254</v>
      </c>
      <c r="U13" s="36">
        <v>63.57</v>
      </c>
      <c r="V13" s="6">
        <v>1328</v>
      </c>
      <c r="W13" s="36">
        <v>-18.66</v>
      </c>
      <c r="X13" s="6">
        <v>247</v>
      </c>
      <c r="Y13" s="34">
        <v>3.661</v>
      </c>
    </row>
    <row r="14" spans="1:26" ht="12.75">
      <c r="A14" s="6">
        <v>2024</v>
      </c>
      <c r="B14" s="52">
        <v>45333</v>
      </c>
      <c r="C14" s="6">
        <v>32.01</v>
      </c>
      <c r="D14" s="6">
        <v>1538</v>
      </c>
      <c r="E14" s="6">
        <v>21.13</v>
      </c>
      <c r="F14" s="6">
        <v>154</v>
      </c>
      <c r="G14" s="36">
        <v>25.73</v>
      </c>
      <c r="H14" s="36">
        <v>89.94</v>
      </c>
      <c r="I14" s="6">
        <v>753</v>
      </c>
      <c r="J14" s="6">
        <v>52.04</v>
      </c>
      <c r="K14" s="6">
        <v>1432</v>
      </c>
      <c r="L14" s="36">
        <v>74.12</v>
      </c>
      <c r="M14" s="6">
        <v>1.6</v>
      </c>
      <c r="N14" s="36">
        <f>11/3.6</f>
        <v>3.0555555555555554</v>
      </c>
      <c r="O14" s="53">
        <v>47.6</v>
      </c>
      <c r="P14" s="6">
        <v>1700</v>
      </c>
      <c r="Q14" s="35">
        <v>58.1</v>
      </c>
      <c r="R14" s="36">
        <v>6.43</v>
      </c>
      <c r="S14" s="35">
        <v>1139.6</v>
      </c>
      <c r="T14" s="6">
        <v>1249</v>
      </c>
      <c r="U14" s="36">
        <v>30.94</v>
      </c>
      <c r="V14" s="6">
        <v>1521</v>
      </c>
      <c r="W14" s="36">
        <v>-12.84</v>
      </c>
      <c r="X14" s="6">
        <v>447</v>
      </c>
      <c r="Y14" s="34">
        <v>2.38</v>
      </c>
      <c r="Z14" s="13"/>
    </row>
    <row r="15" spans="1:25" ht="12.75">
      <c r="A15" s="6">
        <v>2024</v>
      </c>
      <c r="B15" s="52">
        <v>45334</v>
      </c>
      <c r="C15" s="36">
        <v>32.74</v>
      </c>
      <c r="D15" s="6">
        <v>1636</v>
      </c>
      <c r="E15" s="36">
        <v>21.7</v>
      </c>
      <c r="F15" s="6">
        <v>602</v>
      </c>
      <c r="G15" s="36">
        <v>26.52</v>
      </c>
      <c r="H15" s="36">
        <v>94</v>
      </c>
      <c r="I15" s="6">
        <v>733</v>
      </c>
      <c r="J15" s="36">
        <v>47.18</v>
      </c>
      <c r="K15" s="6">
        <v>1637</v>
      </c>
      <c r="L15" s="36">
        <v>72.26</v>
      </c>
      <c r="M15" s="35">
        <v>0</v>
      </c>
      <c r="N15" s="36">
        <f>9.3/3.6</f>
        <v>2.5833333333333335</v>
      </c>
      <c r="O15" s="53">
        <v>30.9</v>
      </c>
      <c r="P15" s="6">
        <v>1927</v>
      </c>
      <c r="Q15" s="6">
        <v>49.4</v>
      </c>
      <c r="R15" s="36">
        <v>6.87</v>
      </c>
      <c r="S15" s="35">
        <v>1119.1</v>
      </c>
      <c r="T15" s="6">
        <v>1159</v>
      </c>
      <c r="U15" s="36">
        <v>33.52</v>
      </c>
      <c r="V15" s="6">
        <v>1421</v>
      </c>
      <c r="W15" s="6">
        <v>-12.62</v>
      </c>
      <c r="X15" s="6">
        <v>437</v>
      </c>
      <c r="Y15" s="34">
        <v>2.556</v>
      </c>
    </row>
    <row r="16" spans="1:25" ht="12.75">
      <c r="A16" s="6">
        <v>2024</v>
      </c>
      <c r="B16" s="52">
        <v>45335</v>
      </c>
      <c r="C16" s="36">
        <v>33.53</v>
      </c>
      <c r="D16" s="6">
        <v>1521</v>
      </c>
      <c r="E16" s="36">
        <v>21.64</v>
      </c>
      <c r="F16" s="6">
        <v>741</v>
      </c>
      <c r="G16" s="36">
        <v>25.44</v>
      </c>
      <c r="H16" s="36">
        <v>93.16</v>
      </c>
      <c r="I16" s="6">
        <v>613</v>
      </c>
      <c r="J16" s="36">
        <v>48.28</v>
      </c>
      <c r="K16" s="6">
        <v>1629</v>
      </c>
      <c r="L16" s="36">
        <v>79</v>
      </c>
      <c r="M16" s="35">
        <v>0</v>
      </c>
      <c r="N16" s="36">
        <f>5.7/3.6</f>
        <v>1.5833333333333333</v>
      </c>
      <c r="O16" s="53">
        <v>45.5</v>
      </c>
      <c r="P16" s="6">
        <v>2038</v>
      </c>
      <c r="Q16" s="35">
        <v>47.6</v>
      </c>
      <c r="R16" s="6">
        <v>7.01</v>
      </c>
      <c r="S16" s="35">
        <v>1209.9</v>
      </c>
      <c r="T16" s="6">
        <v>1258</v>
      </c>
      <c r="U16" s="36">
        <v>25.27</v>
      </c>
      <c r="V16" s="6">
        <v>1437</v>
      </c>
      <c r="W16" s="6">
        <v>-11.38</v>
      </c>
      <c r="X16" s="6">
        <v>24</v>
      </c>
      <c r="Y16" s="34">
        <v>2.948</v>
      </c>
    </row>
    <row r="17" spans="1:25" ht="12.75">
      <c r="A17" s="6">
        <v>2024</v>
      </c>
      <c r="B17" s="52">
        <v>45336</v>
      </c>
      <c r="C17" s="36">
        <v>31.26</v>
      </c>
      <c r="D17" s="6">
        <v>1637</v>
      </c>
      <c r="E17" s="36">
        <v>21.34</v>
      </c>
      <c r="F17" s="6">
        <v>555</v>
      </c>
      <c r="G17" s="36">
        <v>25.09</v>
      </c>
      <c r="H17" s="36">
        <v>99.07</v>
      </c>
      <c r="I17" s="6">
        <v>337</v>
      </c>
      <c r="J17" s="36">
        <v>60</v>
      </c>
      <c r="K17" s="6">
        <v>1520</v>
      </c>
      <c r="L17" s="36">
        <v>83.18</v>
      </c>
      <c r="M17" s="35">
        <v>4</v>
      </c>
      <c r="N17" s="36">
        <f>8.9/3.6</f>
        <v>2.4722222222222223</v>
      </c>
      <c r="O17" s="53">
        <v>32.3</v>
      </c>
      <c r="P17" s="6">
        <v>1025</v>
      </c>
      <c r="Q17" s="35">
        <v>176.3</v>
      </c>
      <c r="R17" s="36">
        <v>6.74</v>
      </c>
      <c r="S17" s="35">
        <v>1258.5</v>
      </c>
      <c r="T17" s="6">
        <v>1154</v>
      </c>
      <c r="U17" s="36">
        <v>63.57</v>
      </c>
      <c r="V17" s="6">
        <v>1328</v>
      </c>
      <c r="W17" s="36">
        <v>-18.66</v>
      </c>
      <c r="X17" s="6">
        <v>247</v>
      </c>
      <c r="Y17" s="34">
        <v>2.661</v>
      </c>
    </row>
    <row r="18" spans="1:25" ht="12.75">
      <c r="A18" s="6">
        <v>2024</v>
      </c>
      <c r="B18" s="52">
        <v>45337</v>
      </c>
      <c r="C18" s="36">
        <v>27.31</v>
      </c>
      <c r="D18" s="6">
        <v>1442</v>
      </c>
      <c r="E18" s="36">
        <v>20.92</v>
      </c>
      <c r="F18" s="6">
        <v>441</v>
      </c>
      <c r="G18" s="36">
        <v>23.17</v>
      </c>
      <c r="H18" s="36">
        <v>99.05</v>
      </c>
      <c r="I18" s="6">
        <v>15</v>
      </c>
      <c r="J18" s="36">
        <v>72.15</v>
      </c>
      <c r="K18" s="6">
        <v>1530</v>
      </c>
      <c r="L18" s="36">
        <v>93.24</v>
      </c>
      <c r="M18" s="6">
        <v>8.9</v>
      </c>
      <c r="N18" s="36">
        <f>6.3/3.6</f>
        <v>1.75</v>
      </c>
      <c r="O18" s="53">
        <v>29.7</v>
      </c>
      <c r="P18" s="6">
        <v>1443</v>
      </c>
      <c r="Q18" s="35">
        <v>224.8</v>
      </c>
      <c r="R18" s="36">
        <v>4.96</v>
      </c>
      <c r="S18" s="35">
        <v>892.3</v>
      </c>
      <c r="T18" s="6">
        <v>1433</v>
      </c>
      <c r="U18" s="6">
        <v>23.56</v>
      </c>
      <c r="V18" s="6">
        <v>1415</v>
      </c>
      <c r="W18" s="6">
        <v>-46.72</v>
      </c>
      <c r="X18" s="6">
        <v>1</v>
      </c>
      <c r="Y18" s="34">
        <v>1.397</v>
      </c>
    </row>
    <row r="19" spans="1:25" ht="12.75">
      <c r="A19" s="6">
        <v>2024</v>
      </c>
      <c r="B19" s="52">
        <v>45338</v>
      </c>
      <c r="C19" s="36">
        <v>28.36</v>
      </c>
      <c r="D19" s="6">
        <v>1341</v>
      </c>
      <c r="E19" s="36">
        <v>21.35</v>
      </c>
      <c r="F19" s="6">
        <v>2304</v>
      </c>
      <c r="G19" s="36">
        <v>23.04</v>
      </c>
      <c r="H19" s="36">
        <v>99.16</v>
      </c>
      <c r="I19" s="6">
        <v>722</v>
      </c>
      <c r="J19" s="36">
        <v>72.94</v>
      </c>
      <c r="K19" s="6">
        <v>1342</v>
      </c>
      <c r="L19" s="36">
        <v>72.88</v>
      </c>
      <c r="M19" s="6">
        <v>31.5</v>
      </c>
      <c r="N19" s="36">
        <f>4.6/3.6</f>
        <v>1.2777777777777777</v>
      </c>
      <c r="O19" s="36">
        <v>36.5</v>
      </c>
      <c r="P19" s="6">
        <v>1433</v>
      </c>
      <c r="Q19" s="42">
        <v>50.1</v>
      </c>
      <c r="R19" s="36">
        <v>5.05</v>
      </c>
      <c r="S19" s="35">
        <v>1310.5</v>
      </c>
      <c r="T19" s="6">
        <v>1314</v>
      </c>
      <c r="U19" s="36">
        <v>47.17</v>
      </c>
      <c r="V19" s="6">
        <v>1259</v>
      </c>
      <c r="W19" s="36">
        <v>-77.1</v>
      </c>
      <c r="X19" s="6">
        <v>2303</v>
      </c>
      <c r="Y19" s="34">
        <v>1.982</v>
      </c>
    </row>
    <row r="20" spans="1:25" ht="12.75">
      <c r="A20" s="6">
        <v>2024</v>
      </c>
      <c r="B20" s="52">
        <v>45339</v>
      </c>
      <c r="C20" s="6">
        <v>30.72</v>
      </c>
      <c r="D20" s="6">
        <v>1415</v>
      </c>
      <c r="E20" s="36">
        <v>21.52</v>
      </c>
      <c r="F20" s="6">
        <v>405</v>
      </c>
      <c r="G20" s="36">
        <v>25.22</v>
      </c>
      <c r="H20" s="36">
        <v>98.79</v>
      </c>
      <c r="I20" s="6">
        <v>655</v>
      </c>
      <c r="J20" s="36">
        <v>48.26</v>
      </c>
      <c r="K20" s="6">
        <v>1808</v>
      </c>
      <c r="L20" s="36">
        <v>82.18</v>
      </c>
      <c r="M20" s="35">
        <v>0</v>
      </c>
      <c r="N20" s="36">
        <f>8/3.6</f>
        <v>2.2222222222222223</v>
      </c>
      <c r="O20" s="36">
        <v>29.2</v>
      </c>
      <c r="P20" s="6">
        <v>1435</v>
      </c>
      <c r="Q20" s="35">
        <v>54.6</v>
      </c>
      <c r="R20" s="36">
        <v>5.87</v>
      </c>
      <c r="S20" s="35">
        <v>1173.8</v>
      </c>
      <c r="T20" s="6">
        <v>1158</v>
      </c>
      <c r="U20" s="36">
        <v>37.93</v>
      </c>
      <c r="V20" s="6">
        <v>1404</v>
      </c>
      <c r="W20" s="36">
        <v>-30.43</v>
      </c>
      <c r="X20" s="6">
        <v>0</v>
      </c>
      <c r="Y20" s="34">
        <v>1.542</v>
      </c>
    </row>
    <row r="21" spans="1:25" ht="12.75">
      <c r="A21" s="6">
        <v>2024</v>
      </c>
      <c r="B21" s="52">
        <v>45340</v>
      </c>
      <c r="C21" s="36">
        <v>31.24</v>
      </c>
      <c r="D21" s="6">
        <v>1650</v>
      </c>
      <c r="E21" s="36">
        <v>20.06</v>
      </c>
      <c r="F21" s="6">
        <v>257</v>
      </c>
      <c r="G21" s="36">
        <v>24.37</v>
      </c>
      <c r="H21" s="36">
        <v>99.01</v>
      </c>
      <c r="I21" s="6">
        <v>0</v>
      </c>
      <c r="J21" s="36">
        <v>50.13</v>
      </c>
      <c r="K21" s="6">
        <v>1647</v>
      </c>
      <c r="L21" s="36">
        <v>82.07</v>
      </c>
      <c r="M21" s="6">
        <v>8.8</v>
      </c>
      <c r="N21" s="36">
        <f>6.9/3.6</f>
        <v>1.9166666666666667</v>
      </c>
      <c r="O21" s="53">
        <v>59.5</v>
      </c>
      <c r="P21" s="6">
        <v>908</v>
      </c>
      <c r="Q21" s="35">
        <v>274.3</v>
      </c>
      <c r="R21" s="36">
        <v>6.17</v>
      </c>
      <c r="S21" s="35">
        <v>1107</v>
      </c>
      <c r="T21" s="6">
        <v>1214</v>
      </c>
      <c r="U21" s="36">
        <v>46.02</v>
      </c>
      <c r="V21" s="6">
        <v>1236</v>
      </c>
      <c r="W21" s="6">
        <v>-18.35</v>
      </c>
      <c r="X21" s="6">
        <v>444</v>
      </c>
      <c r="Y21" s="34">
        <v>2.655</v>
      </c>
    </row>
    <row r="22" spans="1:25" ht="12.75">
      <c r="A22" s="6">
        <v>2024</v>
      </c>
      <c r="B22" s="52">
        <v>45341</v>
      </c>
      <c r="C22" s="36">
        <v>29.07</v>
      </c>
      <c r="D22" s="6">
        <v>1605</v>
      </c>
      <c r="E22" s="36">
        <v>20.03</v>
      </c>
      <c r="F22" s="6">
        <v>29</v>
      </c>
      <c r="G22" s="36">
        <v>21.92</v>
      </c>
      <c r="H22" s="36">
        <v>99.28</v>
      </c>
      <c r="I22" s="6">
        <v>218</v>
      </c>
      <c r="J22" s="6">
        <v>72.22</v>
      </c>
      <c r="K22" s="6">
        <v>1603</v>
      </c>
      <c r="L22" s="36">
        <v>95.94</v>
      </c>
      <c r="M22" s="35">
        <v>53.2</v>
      </c>
      <c r="N22" s="36">
        <f>6.7/3.6</f>
        <v>1.8611111111111112</v>
      </c>
      <c r="O22" s="53">
        <v>50.7</v>
      </c>
      <c r="P22" s="6">
        <v>12</v>
      </c>
      <c r="Q22" s="35">
        <v>48.7</v>
      </c>
      <c r="R22" s="36">
        <v>5.48</v>
      </c>
      <c r="S22" s="35">
        <v>1254.1</v>
      </c>
      <c r="T22" s="6">
        <v>1209</v>
      </c>
      <c r="U22" s="36">
        <v>3.588</v>
      </c>
      <c r="V22" s="6">
        <v>1614</v>
      </c>
      <c r="W22" s="36">
        <v>-100</v>
      </c>
      <c r="X22" s="6">
        <v>39</v>
      </c>
      <c r="Y22" s="34">
        <v>1.149</v>
      </c>
    </row>
    <row r="23" spans="1:25" ht="12.75">
      <c r="A23" s="6">
        <v>2024</v>
      </c>
      <c r="B23" s="52">
        <v>45342</v>
      </c>
      <c r="C23" s="36">
        <v>30.71</v>
      </c>
      <c r="D23" s="6">
        <v>1500</v>
      </c>
      <c r="E23" s="36">
        <v>20.44</v>
      </c>
      <c r="F23" s="6">
        <v>539</v>
      </c>
      <c r="G23" s="36">
        <v>23.53</v>
      </c>
      <c r="H23" s="36">
        <v>99.03</v>
      </c>
      <c r="I23" s="6">
        <v>138</v>
      </c>
      <c r="J23" s="36">
        <v>59.28</v>
      </c>
      <c r="K23" s="6">
        <v>1506</v>
      </c>
      <c r="L23" s="36">
        <v>89.15</v>
      </c>
      <c r="M23" s="6">
        <v>0.9</v>
      </c>
      <c r="N23" s="36">
        <f>7.7/3.6</f>
        <v>2.138888888888889</v>
      </c>
      <c r="O23" s="53">
        <v>25.8</v>
      </c>
      <c r="P23" s="6">
        <v>148</v>
      </c>
      <c r="Q23" s="35">
        <v>349.4</v>
      </c>
      <c r="R23" s="6">
        <v>6.13</v>
      </c>
      <c r="S23" s="35">
        <v>1189</v>
      </c>
      <c r="T23" s="6">
        <v>1244</v>
      </c>
      <c r="U23" s="36">
        <v>38.36</v>
      </c>
      <c r="V23" s="6">
        <v>1345</v>
      </c>
      <c r="W23" s="36">
        <v>-34.67</v>
      </c>
      <c r="X23" s="6">
        <v>2356</v>
      </c>
      <c r="Y23" s="34">
        <v>2.6</v>
      </c>
    </row>
    <row r="24" spans="1:25" ht="12.75">
      <c r="A24" s="6">
        <v>2024</v>
      </c>
      <c r="B24" s="52">
        <v>45343</v>
      </c>
      <c r="C24" s="36">
        <v>30.53</v>
      </c>
      <c r="D24" s="6">
        <v>1315</v>
      </c>
      <c r="E24" s="36">
        <v>19.42</v>
      </c>
      <c r="F24" s="6">
        <v>434</v>
      </c>
      <c r="G24" s="36">
        <v>22.81</v>
      </c>
      <c r="H24" s="36">
        <v>99.05</v>
      </c>
      <c r="I24" s="6">
        <v>637</v>
      </c>
      <c r="J24" s="41">
        <v>59.14</v>
      </c>
      <c r="K24" s="6">
        <v>1305</v>
      </c>
      <c r="L24" s="36">
        <v>90.37</v>
      </c>
      <c r="M24" s="6">
        <v>4.9</v>
      </c>
      <c r="N24" s="36">
        <f>8.3/3.6</f>
        <v>2.305555555555556</v>
      </c>
      <c r="O24" s="53">
        <v>38.6</v>
      </c>
      <c r="P24" s="6">
        <v>1411</v>
      </c>
      <c r="Q24" s="35">
        <v>41.8</v>
      </c>
      <c r="R24" s="36">
        <v>6.21</v>
      </c>
      <c r="S24" s="35">
        <v>1182.5</v>
      </c>
      <c r="T24" s="6">
        <v>1224</v>
      </c>
      <c r="U24" s="36">
        <v>34.1</v>
      </c>
      <c r="V24" s="6">
        <v>1253</v>
      </c>
      <c r="W24" s="36">
        <v>-45.08</v>
      </c>
      <c r="X24" s="6">
        <v>302</v>
      </c>
      <c r="Y24" s="34">
        <v>1.31</v>
      </c>
    </row>
    <row r="25" spans="1:25" ht="12.75">
      <c r="A25" s="6">
        <v>2024</v>
      </c>
      <c r="B25" s="52">
        <v>45344</v>
      </c>
      <c r="C25" s="36">
        <v>30.19</v>
      </c>
      <c r="D25" s="6">
        <v>1557</v>
      </c>
      <c r="E25" s="36">
        <v>19.45</v>
      </c>
      <c r="F25" s="6">
        <v>2150</v>
      </c>
      <c r="G25" s="36">
        <v>23.52</v>
      </c>
      <c r="H25" s="36">
        <v>98.99</v>
      </c>
      <c r="I25" s="6">
        <v>53</v>
      </c>
      <c r="J25" s="41">
        <v>65.83</v>
      </c>
      <c r="K25" s="6">
        <v>1624</v>
      </c>
      <c r="L25" s="36">
        <v>89.91</v>
      </c>
      <c r="M25" s="6">
        <v>9.6</v>
      </c>
      <c r="N25" s="36">
        <f>7.2/3.6</f>
        <v>2</v>
      </c>
      <c r="O25" s="53">
        <v>26.3</v>
      </c>
      <c r="P25" s="37">
        <v>2041</v>
      </c>
      <c r="Q25" s="35">
        <v>62.3</v>
      </c>
      <c r="R25" s="6">
        <v>6.34</v>
      </c>
      <c r="S25" s="35">
        <v>1121.8</v>
      </c>
      <c r="T25" s="6">
        <v>1207</v>
      </c>
      <c r="U25" s="36">
        <v>57.64</v>
      </c>
      <c r="V25" s="6">
        <v>1357</v>
      </c>
      <c r="W25" s="6">
        <v>-55.13</v>
      </c>
      <c r="X25" s="6">
        <v>2204</v>
      </c>
      <c r="Y25" s="34">
        <v>2.128</v>
      </c>
    </row>
    <row r="26" spans="1:26" ht="12.75">
      <c r="A26" s="6">
        <v>2024</v>
      </c>
      <c r="B26" s="52">
        <v>45345</v>
      </c>
      <c r="C26" s="36">
        <v>30.74</v>
      </c>
      <c r="D26" s="6">
        <v>1814</v>
      </c>
      <c r="E26" s="36">
        <v>21.27</v>
      </c>
      <c r="F26" s="6">
        <v>2347</v>
      </c>
      <c r="G26" s="36">
        <v>24.71</v>
      </c>
      <c r="H26" s="36">
        <v>97.82</v>
      </c>
      <c r="I26" s="6">
        <v>800</v>
      </c>
      <c r="J26" s="6">
        <v>60.09</v>
      </c>
      <c r="K26" s="6">
        <v>1519</v>
      </c>
      <c r="L26" s="36">
        <v>87</v>
      </c>
      <c r="M26" s="35">
        <v>0</v>
      </c>
      <c r="N26" s="36">
        <f>7.7/3.6</f>
        <v>2.138888888888889</v>
      </c>
      <c r="O26" s="53">
        <v>30.9</v>
      </c>
      <c r="P26" s="6">
        <v>2138</v>
      </c>
      <c r="Q26" s="35">
        <v>36.5</v>
      </c>
      <c r="R26" s="36">
        <v>6.45</v>
      </c>
      <c r="S26" s="35">
        <v>1027.3</v>
      </c>
      <c r="T26" s="6">
        <v>1349</v>
      </c>
      <c r="U26" s="36">
        <v>21.02</v>
      </c>
      <c r="V26" s="6">
        <v>1230</v>
      </c>
      <c r="W26" s="6">
        <v>-12.04</v>
      </c>
      <c r="X26" s="6">
        <v>2358</v>
      </c>
      <c r="Y26" s="34">
        <v>2.193</v>
      </c>
      <c r="Z26" s="31"/>
    </row>
    <row r="27" spans="1:25" ht="12.75">
      <c r="A27" s="6">
        <v>2024</v>
      </c>
      <c r="B27" s="52">
        <v>45346</v>
      </c>
      <c r="C27" s="36">
        <v>32.7</v>
      </c>
      <c r="D27" s="6">
        <v>1720</v>
      </c>
      <c r="E27" s="36">
        <v>22.24</v>
      </c>
      <c r="F27" s="6">
        <v>107</v>
      </c>
      <c r="G27" s="36">
        <v>26.44</v>
      </c>
      <c r="H27" s="36">
        <v>98</v>
      </c>
      <c r="I27" s="6">
        <v>844</v>
      </c>
      <c r="J27" s="36">
        <v>55.16</v>
      </c>
      <c r="K27" s="6">
        <v>1745</v>
      </c>
      <c r="L27" s="36">
        <v>81.43</v>
      </c>
      <c r="M27" s="35">
        <v>0</v>
      </c>
      <c r="N27" s="36">
        <f>7.2/3.6</f>
        <v>2</v>
      </c>
      <c r="O27" s="53">
        <v>27.8</v>
      </c>
      <c r="P27" s="6">
        <v>2051</v>
      </c>
      <c r="Q27" s="43">
        <v>48.1</v>
      </c>
      <c r="R27" s="36">
        <v>6.67</v>
      </c>
      <c r="S27" s="35">
        <v>1106.2</v>
      </c>
      <c r="T27" s="6">
        <v>1219</v>
      </c>
      <c r="U27" s="6">
        <v>19.81</v>
      </c>
      <c r="V27" s="6">
        <v>1706</v>
      </c>
      <c r="W27" s="6">
        <v>-14.15</v>
      </c>
      <c r="X27" s="6">
        <v>740</v>
      </c>
      <c r="Y27" s="34">
        <v>2.014</v>
      </c>
    </row>
    <row r="28" spans="1:25" ht="12.75">
      <c r="A28" s="6">
        <v>2024</v>
      </c>
      <c r="B28" s="52">
        <v>45347</v>
      </c>
      <c r="C28" s="36">
        <v>34.23</v>
      </c>
      <c r="D28" s="6">
        <v>1541</v>
      </c>
      <c r="E28" s="36">
        <v>22.11</v>
      </c>
      <c r="F28" s="6">
        <v>2002</v>
      </c>
      <c r="G28" s="36">
        <v>27.52</v>
      </c>
      <c r="H28" s="36">
        <v>95.88</v>
      </c>
      <c r="I28" s="6">
        <v>2203</v>
      </c>
      <c r="J28" s="6">
        <v>49.32</v>
      </c>
      <c r="K28" s="6">
        <v>1607</v>
      </c>
      <c r="L28" s="36">
        <v>75.91</v>
      </c>
      <c r="M28" s="35">
        <v>0</v>
      </c>
      <c r="N28" s="36">
        <f>6.5/3.6</f>
        <v>1.8055555555555556</v>
      </c>
      <c r="O28" s="53">
        <v>17.3</v>
      </c>
      <c r="P28" s="6">
        <v>1957</v>
      </c>
      <c r="Q28" s="35">
        <v>126.4</v>
      </c>
      <c r="R28" s="36">
        <v>7.05</v>
      </c>
      <c r="S28" s="35">
        <v>979.5</v>
      </c>
      <c r="T28" s="6">
        <v>1419</v>
      </c>
      <c r="U28" s="36">
        <v>26.97</v>
      </c>
      <c r="V28" s="6">
        <v>1619</v>
      </c>
      <c r="W28" s="6">
        <v>-111.7</v>
      </c>
      <c r="X28" s="6">
        <v>1959</v>
      </c>
      <c r="Y28" s="34">
        <v>2.888</v>
      </c>
    </row>
    <row r="29" spans="1:25" ht="12.75">
      <c r="A29" s="6">
        <v>2024</v>
      </c>
      <c r="B29" s="52">
        <v>45348</v>
      </c>
      <c r="C29" s="36">
        <v>33.79</v>
      </c>
      <c r="D29" s="6">
        <v>1712</v>
      </c>
      <c r="E29" s="36">
        <v>22.58</v>
      </c>
      <c r="F29" s="6">
        <v>713</v>
      </c>
      <c r="G29" s="36">
        <v>27.5</v>
      </c>
      <c r="H29" s="36">
        <v>96</v>
      </c>
      <c r="I29" s="6">
        <v>351</v>
      </c>
      <c r="J29" s="36">
        <v>50.05</v>
      </c>
      <c r="K29" s="6">
        <v>1656</v>
      </c>
      <c r="L29" s="36">
        <v>76.12</v>
      </c>
      <c r="M29" s="35">
        <v>0</v>
      </c>
      <c r="N29" s="36">
        <f>9.3/3.6</f>
        <v>2.5833333333333335</v>
      </c>
      <c r="O29" s="53">
        <v>25.6</v>
      </c>
      <c r="P29" s="6">
        <v>1910</v>
      </c>
      <c r="Q29" s="35">
        <v>134.7</v>
      </c>
      <c r="R29" s="36">
        <v>7.18</v>
      </c>
      <c r="S29" s="35">
        <v>1029</v>
      </c>
      <c r="T29" s="6">
        <v>1148</v>
      </c>
      <c r="U29" s="36">
        <v>52.89</v>
      </c>
      <c r="V29" s="6">
        <v>1423</v>
      </c>
      <c r="W29" s="6">
        <v>-18.66</v>
      </c>
      <c r="X29" s="6">
        <v>0</v>
      </c>
      <c r="Y29" s="6">
        <v>2.698</v>
      </c>
    </row>
    <row r="30" spans="1:25" ht="12.75">
      <c r="A30" s="6">
        <v>2024</v>
      </c>
      <c r="B30" s="52">
        <v>45349</v>
      </c>
      <c r="C30" s="36">
        <v>34.02</v>
      </c>
      <c r="D30" s="6">
        <v>1452</v>
      </c>
      <c r="E30" s="36">
        <v>23.25</v>
      </c>
      <c r="F30" s="6">
        <v>624</v>
      </c>
      <c r="G30" s="36">
        <v>28.41</v>
      </c>
      <c r="H30" s="36">
        <v>95.76</v>
      </c>
      <c r="I30" s="6">
        <v>643</v>
      </c>
      <c r="J30" s="6">
        <v>41.18</v>
      </c>
      <c r="K30" s="6">
        <v>1447</v>
      </c>
      <c r="L30" s="36">
        <v>67.22</v>
      </c>
      <c r="M30" s="35">
        <v>0</v>
      </c>
      <c r="N30" s="36">
        <f>5.9/3.6</f>
        <v>1.6388888888888888</v>
      </c>
      <c r="O30" s="53">
        <v>23.4</v>
      </c>
      <c r="P30" s="6">
        <v>2358</v>
      </c>
      <c r="Q30" s="6">
        <v>52.9</v>
      </c>
      <c r="R30" s="36">
        <v>7.32</v>
      </c>
      <c r="S30" s="35">
        <v>1115.7</v>
      </c>
      <c r="T30" s="6">
        <v>1329</v>
      </c>
      <c r="U30" s="36">
        <v>50.12</v>
      </c>
      <c r="V30" s="37">
        <v>1156</v>
      </c>
      <c r="W30" s="36">
        <v>-15.1</v>
      </c>
      <c r="X30" s="6">
        <v>632</v>
      </c>
      <c r="Y30" s="34">
        <v>3.218</v>
      </c>
    </row>
    <row r="31" spans="1:25" ht="12.75">
      <c r="A31" s="6">
        <v>2024</v>
      </c>
      <c r="B31" s="52">
        <v>45350</v>
      </c>
      <c r="C31" s="36">
        <v>34.88</v>
      </c>
      <c r="D31" s="6">
        <v>1603</v>
      </c>
      <c r="E31" s="36">
        <v>22.47</v>
      </c>
      <c r="F31" s="6">
        <v>143</v>
      </c>
      <c r="G31" s="36">
        <v>29.33</v>
      </c>
      <c r="H31" s="36">
        <v>91.16</v>
      </c>
      <c r="I31" s="6">
        <v>215</v>
      </c>
      <c r="J31" s="36">
        <v>43</v>
      </c>
      <c r="K31" s="6">
        <v>1605</v>
      </c>
      <c r="L31" s="36">
        <v>63.05</v>
      </c>
      <c r="M31" s="35">
        <v>0</v>
      </c>
      <c r="N31" s="36">
        <f>5.8/3.6</f>
        <v>1.611111111111111</v>
      </c>
      <c r="O31" s="53">
        <v>20.3</v>
      </c>
      <c r="P31" s="6">
        <v>246</v>
      </c>
      <c r="Q31" s="6">
        <v>264.8</v>
      </c>
      <c r="R31" s="36">
        <v>7.44</v>
      </c>
      <c r="S31" s="35">
        <v>956.9</v>
      </c>
      <c r="T31" s="6">
        <v>1224</v>
      </c>
      <c r="U31" s="36">
        <v>60.04</v>
      </c>
      <c r="V31" s="37">
        <v>1354</v>
      </c>
      <c r="W31" s="6">
        <v>-22.92</v>
      </c>
      <c r="X31" s="6">
        <v>30</v>
      </c>
      <c r="Y31" s="34">
        <v>3.629</v>
      </c>
    </row>
    <row r="32" spans="1:25" ht="12.75">
      <c r="A32" s="6">
        <v>2024</v>
      </c>
      <c r="B32" s="52">
        <v>45351</v>
      </c>
      <c r="C32" s="36">
        <v>35.39</v>
      </c>
      <c r="D32" s="6">
        <v>1403</v>
      </c>
      <c r="E32" s="36">
        <v>24.26</v>
      </c>
      <c r="F32" s="6">
        <v>2357</v>
      </c>
      <c r="G32" s="36">
        <v>30.01</v>
      </c>
      <c r="H32" s="36">
        <v>88</v>
      </c>
      <c r="I32" s="6">
        <v>347</v>
      </c>
      <c r="J32" s="6">
        <v>42.17</v>
      </c>
      <c r="K32" s="6">
        <v>1300</v>
      </c>
      <c r="L32" s="36">
        <v>62.07</v>
      </c>
      <c r="M32" s="35">
        <v>0</v>
      </c>
      <c r="N32" s="36">
        <f>7.5/3.6</f>
        <v>2.0833333333333335</v>
      </c>
      <c r="O32" s="53">
        <v>35.8</v>
      </c>
      <c r="P32" s="6">
        <v>1517</v>
      </c>
      <c r="Q32" s="6">
        <v>229.2</v>
      </c>
      <c r="R32" s="36">
        <v>7.56</v>
      </c>
      <c r="S32" s="35">
        <v>955.7</v>
      </c>
      <c r="T32" s="6">
        <v>1257</v>
      </c>
      <c r="U32" s="36">
        <v>54.4</v>
      </c>
      <c r="V32" s="37">
        <v>1331</v>
      </c>
      <c r="W32" s="6">
        <v>-18.88</v>
      </c>
      <c r="X32" s="6">
        <v>2359</v>
      </c>
      <c r="Y32" s="34">
        <v>3.413</v>
      </c>
    </row>
    <row r="33" spans="1:25" ht="12.75">
      <c r="A33" s="64"/>
      <c r="B33" s="65"/>
      <c r="C33" s="39">
        <f>AVERAGE(C4:C32)</f>
        <v>31.381724137931037</v>
      </c>
      <c r="D33" s="32"/>
      <c r="E33" s="39">
        <f>AVERAGE(E4:E32)</f>
        <v>20.95344827586207</v>
      </c>
      <c r="F33" s="32"/>
      <c r="G33" s="39">
        <f>AVERAGE(G4:G32)</f>
        <v>25.04275862068966</v>
      </c>
      <c r="H33" s="39">
        <f>AVERAGE(H4:H32)</f>
        <v>96.47275862068966</v>
      </c>
      <c r="I33" s="32"/>
      <c r="J33" s="39">
        <f>AVERAGE(J4:J32)</f>
        <v>54.601034482758614</v>
      </c>
      <c r="K33" s="32"/>
      <c r="L33" s="39">
        <f>AVERAGE(L4:L32)</f>
        <v>80.21655172413794</v>
      </c>
      <c r="M33" s="40">
        <f>SUM(M4:M32)</f>
        <v>169.8</v>
      </c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40">
        <f>SUM(Y4:Y32)</f>
        <v>70.35400000000001</v>
      </c>
    </row>
    <row r="34" spans="3:25" ht="12.75">
      <c r="C34" s="39"/>
      <c r="D34" s="32"/>
      <c r="E34" s="39"/>
      <c r="F34" s="32"/>
      <c r="G34" s="39"/>
      <c r="H34" s="39"/>
      <c r="I34" s="32"/>
      <c r="J34" s="39"/>
      <c r="K34" s="32"/>
      <c r="L34" s="39"/>
      <c r="M34" s="40"/>
      <c r="N34" s="32"/>
      <c r="O34" s="32"/>
      <c r="Y34" s="63"/>
    </row>
  </sheetData>
  <sheetProtection/>
  <mergeCells count="3">
    <mergeCell ref="A1:B1"/>
    <mergeCell ref="A2:A3"/>
    <mergeCell ref="B2:B3"/>
  </mergeCells>
  <printOptions horizontalCentered="1"/>
  <pageMargins left="0.3937007874015748" right="0.3937007874015748" top="0.984251968503937" bottom="0.5905511811023623" header="0.5118110236220472" footer="0.5118110236220472"/>
  <pageSetup horizontalDpi="300" verticalDpi="300" orientation="landscape" paperSize="9" scale="65" r:id="rId1"/>
  <headerFooter alignWithMargins="0">
    <oddHeader>&amp;C&amp;"Arial,Negrito"POSTO METEOROLÓGICO - ESTAÇÃO EXPERIMENTAL DE CITRICULTURA DE BEBEDOURO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Z34"/>
  <sheetViews>
    <sheetView view="pageBreakPreview" zoomScale="75" zoomScaleSheetLayoutView="75" zoomScalePageLayoutView="0" workbookViewId="0" topLeftCell="B5">
      <selection activeCell="N34" sqref="N34"/>
    </sheetView>
  </sheetViews>
  <sheetFormatPr defaultColWidth="9.140625" defaultRowHeight="12.75"/>
  <cols>
    <col min="1" max="1" width="7.28125" style="0" customWidth="1"/>
    <col min="2" max="2" width="8.28125" style="0" customWidth="1"/>
    <col min="3" max="3" width="9.7109375" style="0" customWidth="1"/>
    <col min="6" max="6" width="8.28125" style="0" customWidth="1"/>
    <col min="7" max="7" width="9.7109375" style="0" customWidth="1"/>
    <col min="9" max="9" width="7.28125" style="0" customWidth="1"/>
    <col min="11" max="11" width="7.28125" style="0" customWidth="1"/>
    <col min="13" max="13" width="7.28125" style="0" customWidth="1"/>
    <col min="15" max="15" width="8.7109375" style="0" customWidth="1"/>
    <col min="16" max="16" width="7.7109375" style="0" customWidth="1"/>
    <col min="17" max="17" width="6.57421875" style="0" customWidth="1"/>
    <col min="18" max="18" width="8.00390625" style="0" customWidth="1"/>
    <col min="20" max="20" width="8.7109375" style="0" customWidth="1"/>
    <col min="21" max="21" width="8.28125" style="0" customWidth="1"/>
    <col min="22" max="22" width="7.00390625" style="0" customWidth="1"/>
    <col min="23" max="23" width="7.7109375" style="0" customWidth="1"/>
    <col min="24" max="24" width="7.421875" style="0" customWidth="1"/>
    <col min="25" max="25" width="7.57421875" style="0" customWidth="1"/>
  </cols>
  <sheetData>
    <row r="1" spans="1:25" ht="33.75">
      <c r="A1" s="71" t="s">
        <v>12</v>
      </c>
      <c r="B1" s="73" t="s">
        <v>13</v>
      </c>
      <c r="C1" s="9" t="s">
        <v>14</v>
      </c>
      <c r="D1" s="9" t="s">
        <v>15</v>
      </c>
      <c r="E1" s="9" t="s">
        <v>16</v>
      </c>
      <c r="F1" s="9" t="s">
        <v>17</v>
      </c>
      <c r="G1" s="9" t="s">
        <v>18</v>
      </c>
      <c r="H1" s="9" t="s">
        <v>19</v>
      </c>
      <c r="I1" s="9" t="s">
        <v>15</v>
      </c>
      <c r="J1" s="9" t="s">
        <v>20</v>
      </c>
      <c r="K1" s="9" t="s">
        <v>17</v>
      </c>
      <c r="L1" s="9" t="s">
        <v>21</v>
      </c>
      <c r="M1" s="10" t="s">
        <v>22</v>
      </c>
      <c r="N1" s="9" t="s">
        <v>23</v>
      </c>
      <c r="O1" s="9" t="s">
        <v>24</v>
      </c>
      <c r="P1" s="9" t="s">
        <v>15</v>
      </c>
      <c r="Q1" s="9" t="s">
        <v>35</v>
      </c>
      <c r="R1" s="9" t="s">
        <v>25</v>
      </c>
      <c r="S1" s="9" t="s">
        <v>26</v>
      </c>
      <c r="T1" s="10" t="s">
        <v>15</v>
      </c>
      <c r="U1" s="9" t="s">
        <v>27</v>
      </c>
      <c r="V1" s="9" t="s">
        <v>15</v>
      </c>
      <c r="W1" s="9" t="s">
        <v>28</v>
      </c>
      <c r="X1" s="9" t="s">
        <v>17</v>
      </c>
      <c r="Y1" s="10" t="s">
        <v>29</v>
      </c>
    </row>
    <row r="2" spans="1:25" ht="12.75">
      <c r="A2" s="72"/>
      <c r="B2" s="74"/>
      <c r="C2" s="10" t="s">
        <v>30</v>
      </c>
      <c r="D2" s="10"/>
      <c r="E2" s="10" t="s">
        <v>30</v>
      </c>
      <c r="F2" s="10"/>
      <c r="G2" s="10" t="s">
        <v>30</v>
      </c>
      <c r="H2" s="10" t="s">
        <v>31</v>
      </c>
      <c r="I2" s="10"/>
      <c r="J2" s="10" t="s">
        <v>31</v>
      </c>
      <c r="K2" s="10"/>
      <c r="L2" s="10" t="s">
        <v>31</v>
      </c>
      <c r="M2" s="10" t="s">
        <v>32</v>
      </c>
      <c r="N2" s="10" t="s">
        <v>33</v>
      </c>
      <c r="O2" s="10" t="s">
        <v>42</v>
      </c>
      <c r="P2" s="10"/>
      <c r="Q2" s="10"/>
      <c r="R2" s="10" t="s">
        <v>34</v>
      </c>
      <c r="S2" s="10"/>
      <c r="T2" s="10"/>
      <c r="U2" s="10"/>
      <c r="V2" s="10"/>
      <c r="W2" s="10"/>
      <c r="X2" s="10"/>
      <c r="Y2" s="10" t="s">
        <v>32</v>
      </c>
    </row>
    <row r="3" spans="1:25" ht="12.75">
      <c r="A3" s="6">
        <v>2024</v>
      </c>
      <c r="B3" s="54">
        <v>45352</v>
      </c>
      <c r="C3" s="36">
        <v>35.23</v>
      </c>
      <c r="D3" s="6">
        <v>1434</v>
      </c>
      <c r="E3" s="6">
        <v>21.84</v>
      </c>
      <c r="F3" s="6">
        <v>510</v>
      </c>
      <c r="G3" s="36">
        <v>27.52</v>
      </c>
      <c r="H3" s="36">
        <v>95.16</v>
      </c>
      <c r="I3" s="6">
        <v>658</v>
      </c>
      <c r="J3" s="36">
        <v>43.05</v>
      </c>
      <c r="K3" s="6">
        <v>1419</v>
      </c>
      <c r="L3" s="36">
        <v>71.92</v>
      </c>
      <c r="M3" s="6">
        <v>3.1</v>
      </c>
      <c r="N3" s="33">
        <f>9.8/3.6</f>
        <v>2.7222222222222223</v>
      </c>
      <c r="O3" s="33">
        <v>52.5</v>
      </c>
      <c r="P3" s="6">
        <v>1953</v>
      </c>
      <c r="Q3" s="35">
        <v>136.3</v>
      </c>
      <c r="R3" s="36">
        <v>7.15</v>
      </c>
      <c r="S3" s="35">
        <v>983</v>
      </c>
      <c r="T3" s="6">
        <v>1329</v>
      </c>
      <c r="U3" s="36">
        <v>70.4</v>
      </c>
      <c r="V3" s="6">
        <v>1327</v>
      </c>
      <c r="W3" s="36">
        <v>-44.05</v>
      </c>
      <c r="X3" s="6">
        <v>431</v>
      </c>
      <c r="Y3" s="34">
        <v>3.515</v>
      </c>
    </row>
    <row r="4" spans="1:25" ht="12.75">
      <c r="A4" s="6">
        <v>2024</v>
      </c>
      <c r="B4" s="54">
        <v>45353</v>
      </c>
      <c r="C4" s="36">
        <v>32.74</v>
      </c>
      <c r="D4" s="6">
        <v>1356</v>
      </c>
      <c r="E4" s="6">
        <v>21.12</v>
      </c>
      <c r="F4" s="6">
        <v>2349</v>
      </c>
      <c r="G4" s="36">
        <v>26.44</v>
      </c>
      <c r="H4" s="36">
        <v>97.13</v>
      </c>
      <c r="I4" s="6">
        <v>2056</v>
      </c>
      <c r="J4" s="36">
        <v>49.24</v>
      </c>
      <c r="K4" s="6">
        <v>1532</v>
      </c>
      <c r="L4" s="36">
        <v>75.15</v>
      </c>
      <c r="M4" s="35">
        <v>0</v>
      </c>
      <c r="N4" s="33">
        <f>7.3/3.6</f>
        <v>2.0277777777777777</v>
      </c>
      <c r="O4" s="33">
        <v>23.9</v>
      </c>
      <c r="P4" s="6">
        <v>1613</v>
      </c>
      <c r="Q4" s="35">
        <v>174.2</v>
      </c>
      <c r="R4" s="36">
        <v>6.84</v>
      </c>
      <c r="S4" s="35">
        <v>1018.6</v>
      </c>
      <c r="T4" s="6">
        <v>1327</v>
      </c>
      <c r="U4" s="36">
        <v>65.25</v>
      </c>
      <c r="V4" s="6">
        <v>1244</v>
      </c>
      <c r="W4" s="36">
        <v>-43.36</v>
      </c>
      <c r="X4" s="6">
        <v>607</v>
      </c>
      <c r="Y4" s="34">
        <v>2.98</v>
      </c>
    </row>
    <row r="5" spans="1:25" ht="12.75">
      <c r="A5" s="6">
        <v>2024</v>
      </c>
      <c r="B5" s="54">
        <v>45354</v>
      </c>
      <c r="C5" s="6">
        <v>34.29</v>
      </c>
      <c r="D5" s="6">
        <v>1623</v>
      </c>
      <c r="E5" s="6">
        <v>21.19</v>
      </c>
      <c r="F5" s="6">
        <v>620</v>
      </c>
      <c r="G5" s="36">
        <v>27.41</v>
      </c>
      <c r="H5" s="36">
        <v>89.17</v>
      </c>
      <c r="I5" s="6">
        <v>619</v>
      </c>
      <c r="J5" s="36">
        <v>38.31</v>
      </c>
      <c r="K5" s="6">
        <v>1733</v>
      </c>
      <c r="L5" s="36">
        <v>65.22</v>
      </c>
      <c r="M5" s="35">
        <v>0</v>
      </c>
      <c r="N5" s="33">
        <f>8.6/3.6</f>
        <v>2.388888888888889</v>
      </c>
      <c r="O5" s="33">
        <v>24.3</v>
      </c>
      <c r="P5" s="37">
        <v>1157</v>
      </c>
      <c r="Q5" s="35">
        <v>177.5</v>
      </c>
      <c r="R5" s="36">
        <v>7.03</v>
      </c>
      <c r="S5" s="35">
        <v>985.5</v>
      </c>
      <c r="T5" s="6">
        <v>1324</v>
      </c>
      <c r="U5" s="36">
        <v>65.3</v>
      </c>
      <c r="V5" s="6">
        <v>1432</v>
      </c>
      <c r="W5" s="36">
        <v>-46.53</v>
      </c>
      <c r="X5" s="6">
        <v>12</v>
      </c>
      <c r="Y5" s="34">
        <v>3.14</v>
      </c>
    </row>
    <row r="6" spans="1:25" ht="12.75">
      <c r="A6" s="6">
        <v>2024</v>
      </c>
      <c r="B6" s="54">
        <v>45355</v>
      </c>
      <c r="C6" s="36">
        <v>34.26</v>
      </c>
      <c r="D6" s="6">
        <v>1504</v>
      </c>
      <c r="E6" s="6">
        <v>21.53</v>
      </c>
      <c r="F6" s="6">
        <v>614</v>
      </c>
      <c r="G6" s="36">
        <v>26.74</v>
      </c>
      <c r="H6" s="36">
        <v>87.2</v>
      </c>
      <c r="I6" s="6">
        <v>639</v>
      </c>
      <c r="J6" s="36">
        <v>45.03</v>
      </c>
      <c r="K6" s="6">
        <v>1500</v>
      </c>
      <c r="L6" s="36">
        <v>71.15</v>
      </c>
      <c r="M6" s="35">
        <v>0</v>
      </c>
      <c r="N6" s="33">
        <f>7.5/3.6</f>
        <v>2.0833333333333335</v>
      </c>
      <c r="O6" s="33">
        <v>30.2</v>
      </c>
      <c r="P6" s="6">
        <v>1403</v>
      </c>
      <c r="Q6" s="35">
        <v>88.6</v>
      </c>
      <c r="R6" s="36">
        <v>7.21</v>
      </c>
      <c r="S6" s="35">
        <v>985.5</v>
      </c>
      <c r="T6" s="6">
        <v>1223</v>
      </c>
      <c r="U6" s="36">
        <v>56.47</v>
      </c>
      <c r="V6" s="6">
        <v>1147</v>
      </c>
      <c r="W6" s="6">
        <v>-17.74</v>
      </c>
      <c r="X6" s="6">
        <v>2256</v>
      </c>
      <c r="Y6" s="34">
        <v>3.102</v>
      </c>
    </row>
    <row r="7" spans="1:25" ht="12.75">
      <c r="A7" s="6">
        <v>2024</v>
      </c>
      <c r="B7" s="54">
        <v>45356</v>
      </c>
      <c r="C7" s="36">
        <v>31.65</v>
      </c>
      <c r="D7" s="6">
        <v>1348</v>
      </c>
      <c r="E7" s="36">
        <v>20.74</v>
      </c>
      <c r="F7" s="6">
        <v>502</v>
      </c>
      <c r="G7" s="36">
        <v>25.66</v>
      </c>
      <c r="H7" s="36">
        <v>98.95</v>
      </c>
      <c r="I7" s="6">
        <v>2359</v>
      </c>
      <c r="J7" s="36">
        <v>50</v>
      </c>
      <c r="K7" s="6">
        <v>1539</v>
      </c>
      <c r="L7" s="36">
        <v>79.17</v>
      </c>
      <c r="M7" s="35">
        <v>1</v>
      </c>
      <c r="N7" s="33">
        <f>9/3.6</f>
        <v>2.5</v>
      </c>
      <c r="O7" s="33">
        <v>28.3</v>
      </c>
      <c r="P7" s="6">
        <v>1205</v>
      </c>
      <c r="Q7" s="35">
        <v>349.7</v>
      </c>
      <c r="R7" s="36">
        <v>6.13</v>
      </c>
      <c r="S7" s="35">
        <v>1128.3</v>
      </c>
      <c r="T7" s="6">
        <v>1234</v>
      </c>
      <c r="U7" s="6">
        <v>57.03</v>
      </c>
      <c r="V7" s="6">
        <v>1143</v>
      </c>
      <c r="W7" s="6">
        <v>-20.29</v>
      </c>
      <c r="X7" s="6">
        <v>607</v>
      </c>
      <c r="Y7" s="34">
        <v>2.474</v>
      </c>
    </row>
    <row r="8" spans="1:25" ht="12.75">
      <c r="A8" s="6">
        <v>2024</v>
      </c>
      <c r="B8" s="54">
        <v>45357</v>
      </c>
      <c r="C8" s="36">
        <v>33.61</v>
      </c>
      <c r="D8" s="6">
        <v>1623</v>
      </c>
      <c r="E8" s="36">
        <v>21.11</v>
      </c>
      <c r="F8" s="6">
        <v>617</v>
      </c>
      <c r="G8" s="36">
        <v>25.83</v>
      </c>
      <c r="H8" s="36">
        <v>99.16</v>
      </c>
      <c r="I8" s="6">
        <v>2304</v>
      </c>
      <c r="J8" s="36">
        <v>47.15</v>
      </c>
      <c r="K8" s="6">
        <v>1528</v>
      </c>
      <c r="L8" s="36">
        <v>82.04</v>
      </c>
      <c r="M8" s="6">
        <v>77.6</v>
      </c>
      <c r="N8" s="33">
        <f>6.3/3.6</f>
        <v>1.75</v>
      </c>
      <c r="O8" s="33">
        <v>36.7</v>
      </c>
      <c r="P8" s="6">
        <v>1826</v>
      </c>
      <c r="Q8" s="35">
        <v>29.4</v>
      </c>
      <c r="R8" s="36">
        <v>6.87</v>
      </c>
      <c r="S8" s="35">
        <v>978.7</v>
      </c>
      <c r="T8" s="6">
        <v>1139</v>
      </c>
      <c r="U8" s="36">
        <v>60.66</v>
      </c>
      <c r="V8" s="6">
        <v>1333</v>
      </c>
      <c r="W8" s="6">
        <v>-21.05</v>
      </c>
      <c r="X8" s="6">
        <v>340</v>
      </c>
      <c r="Y8" s="6">
        <v>2.636</v>
      </c>
    </row>
    <row r="9" spans="1:25" ht="12.75">
      <c r="A9" s="6">
        <v>2024</v>
      </c>
      <c r="B9" s="54">
        <v>45358</v>
      </c>
      <c r="C9" s="6">
        <v>32.79</v>
      </c>
      <c r="D9" s="6">
        <v>1602</v>
      </c>
      <c r="E9" s="6">
        <v>21.72</v>
      </c>
      <c r="F9" s="6">
        <v>523</v>
      </c>
      <c r="G9" s="36">
        <v>25.34</v>
      </c>
      <c r="H9" s="36">
        <v>98.96</v>
      </c>
      <c r="I9" s="6">
        <v>210</v>
      </c>
      <c r="J9" s="36">
        <v>57.79</v>
      </c>
      <c r="K9" s="6">
        <v>1541</v>
      </c>
      <c r="L9" s="36">
        <v>87</v>
      </c>
      <c r="M9" s="35">
        <v>0</v>
      </c>
      <c r="N9" s="33">
        <f>6.3/3.6</f>
        <v>1.75</v>
      </c>
      <c r="O9" s="33">
        <v>28.34</v>
      </c>
      <c r="P9" s="6">
        <v>1417</v>
      </c>
      <c r="Q9" s="35">
        <v>94.9</v>
      </c>
      <c r="R9" s="36">
        <v>6.28</v>
      </c>
      <c r="S9" s="35">
        <v>896.2</v>
      </c>
      <c r="T9" s="6">
        <v>1222</v>
      </c>
      <c r="U9" s="36">
        <v>25.55</v>
      </c>
      <c r="V9" s="6">
        <v>1316</v>
      </c>
      <c r="W9" s="36">
        <v>-33</v>
      </c>
      <c r="X9" s="6">
        <v>324</v>
      </c>
      <c r="Y9" s="34">
        <v>2.467</v>
      </c>
    </row>
    <row r="10" spans="1:25" ht="12.75">
      <c r="A10" s="6">
        <v>2024</v>
      </c>
      <c r="B10" s="54">
        <v>45359</v>
      </c>
      <c r="C10" s="6">
        <v>33.52</v>
      </c>
      <c r="D10" s="6">
        <v>1434</v>
      </c>
      <c r="E10" s="6">
        <v>22.54</v>
      </c>
      <c r="F10" s="6">
        <v>525</v>
      </c>
      <c r="G10" s="36">
        <v>26.81</v>
      </c>
      <c r="H10" s="36">
        <v>98</v>
      </c>
      <c r="I10" s="6">
        <v>526</v>
      </c>
      <c r="J10" s="36">
        <v>50.05</v>
      </c>
      <c r="K10" s="6">
        <v>1546</v>
      </c>
      <c r="L10" s="36">
        <v>80.11</v>
      </c>
      <c r="M10" s="6">
        <v>0.8</v>
      </c>
      <c r="N10" s="33">
        <f>5.6/3.6</f>
        <v>1.5555555555555554</v>
      </c>
      <c r="O10" s="33">
        <v>24.8</v>
      </c>
      <c r="P10" s="6">
        <v>1046</v>
      </c>
      <c r="Q10" s="35">
        <v>32.6</v>
      </c>
      <c r="R10" s="36">
        <v>6.94</v>
      </c>
      <c r="S10" s="35">
        <v>1097.1</v>
      </c>
      <c r="T10" s="6">
        <v>1119</v>
      </c>
      <c r="U10" s="36">
        <v>24.31</v>
      </c>
      <c r="V10" s="6">
        <v>1332</v>
      </c>
      <c r="W10" s="36">
        <v>-33.46</v>
      </c>
      <c r="X10" s="6">
        <v>435</v>
      </c>
      <c r="Y10" s="34">
        <v>2.456</v>
      </c>
    </row>
    <row r="11" spans="1:25" ht="12.75">
      <c r="A11" s="6">
        <v>2024</v>
      </c>
      <c r="B11" s="54">
        <v>45360</v>
      </c>
      <c r="C11" s="36">
        <v>31.43</v>
      </c>
      <c r="D11" s="6">
        <v>1623</v>
      </c>
      <c r="E11" s="36">
        <v>22.3</v>
      </c>
      <c r="F11" s="6">
        <v>628</v>
      </c>
      <c r="G11" s="36">
        <v>25.24</v>
      </c>
      <c r="H11" s="36">
        <v>99.16</v>
      </c>
      <c r="I11" s="6">
        <v>2143</v>
      </c>
      <c r="J11" s="36">
        <v>62.21</v>
      </c>
      <c r="K11" s="6">
        <v>1627</v>
      </c>
      <c r="L11" s="36">
        <v>90</v>
      </c>
      <c r="M11" s="6">
        <v>10.9</v>
      </c>
      <c r="N11" s="33">
        <f>6.7/3.6</f>
        <v>1.8611111111111112</v>
      </c>
      <c r="O11" s="33">
        <v>36.4</v>
      </c>
      <c r="P11" s="6">
        <v>1837</v>
      </c>
      <c r="Q11" s="35">
        <v>48.7</v>
      </c>
      <c r="R11" s="36">
        <v>6.08</v>
      </c>
      <c r="S11" s="35">
        <v>1092.7</v>
      </c>
      <c r="T11" s="6">
        <v>1214</v>
      </c>
      <c r="U11" s="36">
        <v>14.94</v>
      </c>
      <c r="V11" s="6">
        <v>1447</v>
      </c>
      <c r="W11" s="33">
        <v>-56.44</v>
      </c>
      <c r="X11" s="6">
        <v>1928</v>
      </c>
      <c r="Y11" s="34">
        <v>1.367</v>
      </c>
    </row>
    <row r="12" spans="1:25" ht="12.75">
      <c r="A12" s="6">
        <v>2024</v>
      </c>
      <c r="B12" s="54">
        <v>45361</v>
      </c>
      <c r="C12" s="6">
        <v>30.64</v>
      </c>
      <c r="D12" s="6">
        <v>1536</v>
      </c>
      <c r="E12" s="36">
        <v>21.84</v>
      </c>
      <c r="F12" s="6">
        <v>1741</v>
      </c>
      <c r="G12" s="36">
        <v>25.1</v>
      </c>
      <c r="H12" s="36">
        <v>99.07</v>
      </c>
      <c r="I12" s="6">
        <v>736</v>
      </c>
      <c r="J12" s="36">
        <v>69.02</v>
      </c>
      <c r="K12" s="6">
        <v>1543</v>
      </c>
      <c r="L12" s="36">
        <v>91.2</v>
      </c>
      <c r="M12" s="6">
        <v>0.5</v>
      </c>
      <c r="N12" s="33">
        <f>6.4/3.6</f>
        <v>1.777777777777778</v>
      </c>
      <c r="O12" s="33">
        <v>21.18</v>
      </c>
      <c r="P12" s="6">
        <v>1652</v>
      </c>
      <c r="Q12" s="35">
        <v>306.1</v>
      </c>
      <c r="R12" s="36">
        <v>5.47</v>
      </c>
      <c r="S12" s="35">
        <v>916.2</v>
      </c>
      <c r="T12" s="6">
        <v>1419</v>
      </c>
      <c r="U12" s="36">
        <v>18.74</v>
      </c>
      <c r="V12" s="6">
        <v>1302</v>
      </c>
      <c r="W12" s="36">
        <v>-47.36</v>
      </c>
      <c r="X12" s="6">
        <v>109</v>
      </c>
      <c r="Y12" s="34">
        <v>1.972</v>
      </c>
    </row>
    <row r="13" spans="1:26" ht="12.75">
      <c r="A13" s="6">
        <v>2024</v>
      </c>
      <c r="B13" s="54">
        <v>45362</v>
      </c>
      <c r="C13" s="36">
        <v>33.92</v>
      </c>
      <c r="D13" s="6">
        <v>1554</v>
      </c>
      <c r="E13" s="6">
        <v>22.19</v>
      </c>
      <c r="F13" s="6">
        <v>533</v>
      </c>
      <c r="G13" s="36">
        <v>26.83</v>
      </c>
      <c r="H13" s="36">
        <v>99.01</v>
      </c>
      <c r="I13" s="6">
        <v>634</v>
      </c>
      <c r="J13" s="36">
        <v>54</v>
      </c>
      <c r="K13" s="6">
        <v>1535</v>
      </c>
      <c r="L13" s="36">
        <v>79.18</v>
      </c>
      <c r="M13" s="6">
        <v>4.5</v>
      </c>
      <c r="N13" s="33">
        <f>9.2/3.6</f>
        <v>2.5555555555555554</v>
      </c>
      <c r="O13" s="33">
        <v>27.7</v>
      </c>
      <c r="P13" s="6">
        <v>1439</v>
      </c>
      <c r="Q13" s="35">
        <v>129.5</v>
      </c>
      <c r="R13" s="36">
        <v>7.12</v>
      </c>
      <c r="S13" s="35">
        <v>1015</v>
      </c>
      <c r="T13" s="6">
        <v>1309</v>
      </c>
      <c r="U13" s="36">
        <v>37.34</v>
      </c>
      <c r="V13" s="6">
        <v>1333</v>
      </c>
      <c r="W13" s="36">
        <v>-15.64</v>
      </c>
      <c r="X13" s="6">
        <v>614</v>
      </c>
      <c r="Y13" s="34">
        <v>3.066</v>
      </c>
      <c r="Z13" s="13"/>
    </row>
    <row r="14" spans="1:25" ht="12.75">
      <c r="A14" s="6">
        <v>2024</v>
      </c>
      <c r="B14" s="54">
        <v>45363</v>
      </c>
      <c r="C14" s="36">
        <v>34.78</v>
      </c>
      <c r="D14" s="6">
        <v>1511</v>
      </c>
      <c r="E14" s="36">
        <v>20.94</v>
      </c>
      <c r="F14" s="6">
        <v>622</v>
      </c>
      <c r="G14" s="36">
        <v>27.11</v>
      </c>
      <c r="H14" s="36">
        <v>90.22</v>
      </c>
      <c r="I14" s="6">
        <v>222</v>
      </c>
      <c r="J14" s="36">
        <v>53.04</v>
      </c>
      <c r="K14" s="6">
        <v>1517</v>
      </c>
      <c r="L14" s="36">
        <v>76</v>
      </c>
      <c r="M14" s="35">
        <v>9.9</v>
      </c>
      <c r="N14" s="33">
        <f>10.4/3.6</f>
        <v>2.888888888888889</v>
      </c>
      <c r="O14" s="33">
        <v>33.6</v>
      </c>
      <c r="P14" s="6">
        <v>1441</v>
      </c>
      <c r="Q14" s="6">
        <v>137.6</v>
      </c>
      <c r="R14" s="36">
        <v>7.29</v>
      </c>
      <c r="S14" s="35">
        <v>1040.2</v>
      </c>
      <c r="T14" s="6">
        <v>1303</v>
      </c>
      <c r="U14" s="36">
        <v>34.33</v>
      </c>
      <c r="V14" s="6">
        <v>1246</v>
      </c>
      <c r="W14" s="6">
        <v>-12.25</v>
      </c>
      <c r="X14" s="6">
        <v>635</v>
      </c>
      <c r="Y14" s="6">
        <v>3.102</v>
      </c>
    </row>
    <row r="15" spans="1:25" ht="12.75">
      <c r="A15" s="6">
        <v>2024</v>
      </c>
      <c r="B15" s="54">
        <v>45364</v>
      </c>
      <c r="C15" s="6">
        <v>33.85</v>
      </c>
      <c r="D15" s="6">
        <v>1620</v>
      </c>
      <c r="E15" s="6">
        <v>23.11</v>
      </c>
      <c r="F15" s="6">
        <v>628</v>
      </c>
      <c r="G15" s="36">
        <v>28</v>
      </c>
      <c r="H15" s="36">
        <v>98.91</v>
      </c>
      <c r="I15" s="6">
        <v>633</v>
      </c>
      <c r="J15" s="36">
        <v>55.27</v>
      </c>
      <c r="K15" s="6">
        <v>1556</v>
      </c>
      <c r="L15" s="36">
        <v>78.12</v>
      </c>
      <c r="M15" s="35">
        <v>0</v>
      </c>
      <c r="N15" s="33">
        <f>6.2/3.6</f>
        <v>1.7222222222222223</v>
      </c>
      <c r="O15" s="33">
        <v>19.5</v>
      </c>
      <c r="P15" s="6">
        <v>1047</v>
      </c>
      <c r="Q15" s="35">
        <v>94.3</v>
      </c>
      <c r="R15" s="36">
        <v>7.17</v>
      </c>
      <c r="S15" s="35">
        <v>1016.4</v>
      </c>
      <c r="T15" s="6">
        <v>1139</v>
      </c>
      <c r="U15" s="36">
        <v>39.73</v>
      </c>
      <c r="V15" s="6">
        <v>1315</v>
      </c>
      <c r="W15" s="6">
        <v>-13.65</v>
      </c>
      <c r="X15" s="6">
        <v>607</v>
      </c>
      <c r="Y15" s="34">
        <v>3.285</v>
      </c>
    </row>
    <row r="16" spans="1:25" ht="12.75">
      <c r="A16" s="6">
        <v>2024</v>
      </c>
      <c r="B16" s="54">
        <v>45365</v>
      </c>
      <c r="C16" s="36">
        <v>33.48</v>
      </c>
      <c r="D16" s="6">
        <v>1617</v>
      </c>
      <c r="E16" s="36">
        <v>22.19</v>
      </c>
      <c r="F16" s="6">
        <v>712</v>
      </c>
      <c r="G16" s="36">
        <v>27.92</v>
      </c>
      <c r="H16" s="36">
        <v>98.88</v>
      </c>
      <c r="I16" s="6">
        <v>657</v>
      </c>
      <c r="J16" s="36">
        <v>49</v>
      </c>
      <c r="K16" s="6">
        <v>1621</v>
      </c>
      <c r="L16" s="36">
        <v>74.31</v>
      </c>
      <c r="M16" s="35">
        <v>0</v>
      </c>
      <c r="N16" s="33">
        <f>5.6/3.6</f>
        <v>1.5555555555555554</v>
      </c>
      <c r="O16" s="33">
        <v>23.6</v>
      </c>
      <c r="P16" s="6">
        <v>1203</v>
      </c>
      <c r="Q16" s="35">
        <v>42.2</v>
      </c>
      <c r="R16" s="36">
        <v>6.89</v>
      </c>
      <c r="S16" s="35">
        <v>873.2</v>
      </c>
      <c r="T16" s="6">
        <v>1244</v>
      </c>
      <c r="U16" s="36">
        <v>36.79</v>
      </c>
      <c r="V16" s="6">
        <v>1320</v>
      </c>
      <c r="W16" s="36">
        <v>-57.07</v>
      </c>
      <c r="X16" s="6">
        <v>527</v>
      </c>
      <c r="Y16" s="6">
        <v>2.551</v>
      </c>
    </row>
    <row r="17" spans="1:25" ht="12.75">
      <c r="A17" s="6">
        <v>2024</v>
      </c>
      <c r="B17" s="54">
        <v>45366</v>
      </c>
      <c r="C17" s="6">
        <v>32.96</v>
      </c>
      <c r="D17" s="6">
        <v>1338</v>
      </c>
      <c r="E17" s="36">
        <v>23.16</v>
      </c>
      <c r="F17" s="6">
        <v>2350</v>
      </c>
      <c r="G17" s="36">
        <v>28.31</v>
      </c>
      <c r="H17" s="36">
        <v>95</v>
      </c>
      <c r="I17" s="6">
        <v>2358</v>
      </c>
      <c r="J17" s="36">
        <v>55.12</v>
      </c>
      <c r="K17" s="6">
        <v>1339</v>
      </c>
      <c r="L17" s="36">
        <v>75.18</v>
      </c>
      <c r="M17" s="6">
        <v>5.2</v>
      </c>
      <c r="N17" s="33">
        <f>5.7/3.6</f>
        <v>1.5833333333333333</v>
      </c>
      <c r="O17" s="33">
        <v>33.7</v>
      </c>
      <c r="P17" s="6">
        <v>1426</v>
      </c>
      <c r="Q17" s="35">
        <v>55.6</v>
      </c>
      <c r="R17" s="36">
        <v>6.75</v>
      </c>
      <c r="S17" s="35">
        <v>1025.9</v>
      </c>
      <c r="T17" s="6">
        <v>1159</v>
      </c>
      <c r="U17" s="36">
        <v>41.24</v>
      </c>
      <c r="V17" s="6">
        <v>1347</v>
      </c>
      <c r="W17" s="6">
        <v>-22.47</v>
      </c>
      <c r="X17" s="6">
        <v>2101</v>
      </c>
      <c r="Y17" s="34">
        <v>2.237</v>
      </c>
    </row>
    <row r="18" spans="1:25" ht="12.75">
      <c r="A18" s="6">
        <v>2024</v>
      </c>
      <c r="B18" s="54">
        <v>45367</v>
      </c>
      <c r="C18" s="36">
        <v>32.48</v>
      </c>
      <c r="D18" s="6">
        <v>1554</v>
      </c>
      <c r="E18" s="36">
        <v>23.25</v>
      </c>
      <c r="F18" s="6">
        <v>607</v>
      </c>
      <c r="G18" s="36">
        <v>27.29</v>
      </c>
      <c r="H18" s="36">
        <v>96.84</v>
      </c>
      <c r="I18" s="6">
        <v>641</v>
      </c>
      <c r="J18" s="36">
        <v>58.01</v>
      </c>
      <c r="K18" s="6">
        <v>1454</v>
      </c>
      <c r="L18" s="36">
        <v>81</v>
      </c>
      <c r="M18" s="6">
        <v>3.5</v>
      </c>
      <c r="N18" s="33">
        <f>6.3/3.6</f>
        <v>1.75</v>
      </c>
      <c r="O18" s="33">
        <v>46.4</v>
      </c>
      <c r="P18" s="6">
        <v>2027</v>
      </c>
      <c r="Q18" s="35">
        <v>62.3</v>
      </c>
      <c r="R18" s="36">
        <v>6.62</v>
      </c>
      <c r="S18" s="35">
        <v>949.6</v>
      </c>
      <c r="T18" s="6">
        <v>1144</v>
      </c>
      <c r="U18" s="36">
        <v>50.16</v>
      </c>
      <c r="V18" s="6">
        <v>1329</v>
      </c>
      <c r="W18" s="36">
        <v>-18.4</v>
      </c>
      <c r="X18" s="6">
        <v>637</v>
      </c>
      <c r="Y18" s="34">
        <v>2.779</v>
      </c>
    </row>
    <row r="19" spans="1:25" ht="12.75">
      <c r="A19" s="6">
        <v>2024</v>
      </c>
      <c r="B19" s="54">
        <v>45368</v>
      </c>
      <c r="C19" s="6">
        <v>33.56</v>
      </c>
      <c r="D19" s="6">
        <v>1657</v>
      </c>
      <c r="E19" s="36">
        <v>23</v>
      </c>
      <c r="F19" s="6">
        <v>357</v>
      </c>
      <c r="G19" s="36">
        <v>27.72</v>
      </c>
      <c r="H19" s="36">
        <v>95.92</v>
      </c>
      <c r="I19" s="6">
        <v>357</v>
      </c>
      <c r="J19" s="36">
        <v>54.86</v>
      </c>
      <c r="K19" s="6">
        <v>1513</v>
      </c>
      <c r="L19" s="36">
        <v>78.05</v>
      </c>
      <c r="M19" s="35">
        <v>0</v>
      </c>
      <c r="N19" s="33">
        <f>8.6/3.6</f>
        <v>2.388888888888889</v>
      </c>
      <c r="O19" s="33">
        <v>35.6</v>
      </c>
      <c r="P19" s="6">
        <v>1132</v>
      </c>
      <c r="Q19" s="35">
        <v>306.5</v>
      </c>
      <c r="R19" s="36">
        <v>7.33</v>
      </c>
      <c r="S19" s="35">
        <v>1146.1</v>
      </c>
      <c r="T19" s="6">
        <v>1229</v>
      </c>
      <c r="U19" s="36">
        <v>48.06</v>
      </c>
      <c r="V19" s="6">
        <v>1318</v>
      </c>
      <c r="W19" s="36">
        <v>-17.33</v>
      </c>
      <c r="X19" s="6">
        <v>436</v>
      </c>
      <c r="Y19" s="34">
        <v>3.015</v>
      </c>
    </row>
    <row r="20" spans="1:25" ht="12.75">
      <c r="A20" s="6">
        <v>2024</v>
      </c>
      <c r="B20" s="54">
        <v>45369</v>
      </c>
      <c r="C20" s="36">
        <v>32.93</v>
      </c>
      <c r="D20" s="6">
        <v>1532</v>
      </c>
      <c r="E20" s="36">
        <v>22.54</v>
      </c>
      <c r="F20" s="6">
        <v>631</v>
      </c>
      <c r="G20" s="36">
        <v>26.25</v>
      </c>
      <c r="H20" s="36">
        <v>98.03</v>
      </c>
      <c r="I20" s="6">
        <v>648</v>
      </c>
      <c r="J20" s="36">
        <v>57</v>
      </c>
      <c r="K20" s="6">
        <v>1535</v>
      </c>
      <c r="L20" s="36">
        <v>83.12</v>
      </c>
      <c r="M20" s="35">
        <v>19</v>
      </c>
      <c r="N20" s="33">
        <f>5.9/3.6</f>
        <v>1.6388888888888888</v>
      </c>
      <c r="O20" s="33">
        <v>29.15</v>
      </c>
      <c r="P20" s="6">
        <v>1626</v>
      </c>
      <c r="Q20" s="35">
        <v>56.3</v>
      </c>
      <c r="R20" s="36">
        <v>6.91</v>
      </c>
      <c r="S20" s="35">
        <v>1047.2</v>
      </c>
      <c r="T20" s="6">
        <v>1239</v>
      </c>
      <c r="U20" s="36">
        <v>57.34</v>
      </c>
      <c r="V20" s="6">
        <v>1259</v>
      </c>
      <c r="W20" s="36">
        <v>-32.67</v>
      </c>
      <c r="X20" s="6">
        <v>1948</v>
      </c>
      <c r="Y20" s="34">
        <v>2.707</v>
      </c>
    </row>
    <row r="21" spans="1:25" ht="12.75">
      <c r="A21" s="6">
        <v>2024</v>
      </c>
      <c r="B21" s="54">
        <v>45370</v>
      </c>
      <c r="C21" s="36">
        <v>33.74</v>
      </c>
      <c r="D21" s="6">
        <v>1600</v>
      </c>
      <c r="E21" s="6">
        <v>21.73</v>
      </c>
      <c r="F21" s="6">
        <v>419</v>
      </c>
      <c r="G21" s="36">
        <v>26.44</v>
      </c>
      <c r="H21" s="36">
        <v>97.95</v>
      </c>
      <c r="I21" s="6">
        <v>13</v>
      </c>
      <c r="J21" s="36">
        <v>54.89</v>
      </c>
      <c r="K21" s="6">
        <v>1405</v>
      </c>
      <c r="L21" s="36">
        <v>83</v>
      </c>
      <c r="M21" s="35">
        <v>8.7</v>
      </c>
      <c r="N21" s="33">
        <f>6.2/3.6</f>
        <v>1.7222222222222223</v>
      </c>
      <c r="O21" s="33">
        <v>45.1</v>
      </c>
      <c r="P21" s="6">
        <v>944</v>
      </c>
      <c r="Q21" s="35">
        <v>32.1</v>
      </c>
      <c r="R21" s="6">
        <v>7.17</v>
      </c>
      <c r="S21" s="35">
        <v>1170.4</v>
      </c>
      <c r="T21" s="6">
        <v>1236</v>
      </c>
      <c r="U21" s="36">
        <v>67.65</v>
      </c>
      <c r="V21" s="6">
        <v>1312</v>
      </c>
      <c r="W21" s="6">
        <v>-40.58</v>
      </c>
      <c r="X21" s="6">
        <v>2335</v>
      </c>
      <c r="Y21" s="34">
        <v>2.411</v>
      </c>
    </row>
    <row r="22" spans="1:25" ht="12.75">
      <c r="A22" s="6">
        <v>2024</v>
      </c>
      <c r="B22" s="54">
        <v>45371</v>
      </c>
      <c r="C22" s="36">
        <v>32.69</v>
      </c>
      <c r="D22" s="6">
        <v>1434</v>
      </c>
      <c r="E22" s="36">
        <v>21.55</v>
      </c>
      <c r="F22" s="6">
        <v>510</v>
      </c>
      <c r="G22" s="36">
        <v>25.73</v>
      </c>
      <c r="H22" s="36">
        <v>98.88</v>
      </c>
      <c r="I22" s="6">
        <v>658</v>
      </c>
      <c r="J22" s="36">
        <v>48</v>
      </c>
      <c r="K22" s="6">
        <v>1419</v>
      </c>
      <c r="L22" s="36">
        <v>82.76</v>
      </c>
      <c r="M22" s="6">
        <v>1.8</v>
      </c>
      <c r="N22" s="33">
        <f>7.5/3.6</f>
        <v>2.0833333333333335</v>
      </c>
      <c r="O22" s="33">
        <v>39.6</v>
      </c>
      <c r="P22" s="6">
        <v>1953</v>
      </c>
      <c r="Q22" s="35">
        <v>218.5</v>
      </c>
      <c r="R22" s="36">
        <v>7.04</v>
      </c>
      <c r="S22" s="35">
        <v>883.6</v>
      </c>
      <c r="T22" s="6">
        <v>1218</v>
      </c>
      <c r="U22" s="36">
        <v>70.4</v>
      </c>
      <c r="V22" s="6">
        <v>1327</v>
      </c>
      <c r="W22" s="36">
        <v>-44.05</v>
      </c>
      <c r="X22" s="6">
        <v>431</v>
      </c>
      <c r="Y22" s="34">
        <v>2.515</v>
      </c>
    </row>
    <row r="23" spans="1:25" ht="12.75">
      <c r="A23" s="6">
        <v>2024</v>
      </c>
      <c r="B23" s="54">
        <v>45372</v>
      </c>
      <c r="C23" s="36">
        <v>32</v>
      </c>
      <c r="D23" s="6">
        <v>1356</v>
      </c>
      <c r="E23" s="6">
        <v>22.41</v>
      </c>
      <c r="F23" s="6">
        <v>2349</v>
      </c>
      <c r="G23" s="36">
        <v>26.35</v>
      </c>
      <c r="H23" s="36">
        <v>98.84</v>
      </c>
      <c r="I23" s="6">
        <v>2056</v>
      </c>
      <c r="J23" s="36">
        <v>57.07</v>
      </c>
      <c r="K23" s="6">
        <v>1532</v>
      </c>
      <c r="L23" s="36">
        <v>84.15</v>
      </c>
      <c r="M23" s="35">
        <v>3.8</v>
      </c>
      <c r="N23" s="33">
        <f>8.9/3.6</f>
        <v>2.4722222222222223</v>
      </c>
      <c r="O23" s="33">
        <v>38.15</v>
      </c>
      <c r="P23" s="6">
        <v>1613</v>
      </c>
      <c r="Q23" s="35">
        <v>296.4</v>
      </c>
      <c r="R23" s="36">
        <v>6.96</v>
      </c>
      <c r="S23" s="35">
        <v>1074.5</v>
      </c>
      <c r="T23" s="6">
        <v>1213</v>
      </c>
      <c r="U23" s="36">
        <v>65.25</v>
      </c>
      <c r="V23" s="6">
        <v>1244</v>
      </c>
      <c r="W23" s="36">
        <v>-43.36</v>
      </c>
      <c r="X23" s="6">
        <v>607</v>
      </c>
      <c r="Y23" s="34">
        <v>2.18</v>
      </c>
    </row>
    <row r="24" spans="1:25" ht="12.75">
      <c r="A24" s="6">
        <v>2024</v>
      </c>
      <c r="B24" s="54">
        <v>45373</v>
      </c>
      <c r="C24" s="36">
        <v>28.79</v>
      </c>
      <c r="D24" s="6">
        <v>1506</v>
      </c>
      <c r="E24" s="36">
        <v>20.93</v>
      </c>
      <c r="F24" s="6">
        <v>1859</v>
      </c>
      <c r="G24" s="36">
        <v>24.17</v>
      </c>
      <c r="H24" s="36">
        <v>99.06</v>
      </c>
      <c r="I24" s="6">
        <v>1805</v>
      </c>
      <c r="J24" s="36">
        <v>72</v>
      </c>
      <c r="K24" s="6">
        <v>1653</v>
      </c>
      <c r="L24" s="36">
        <v>89.88</v>
      </c>
      <c r="M24" s="6">
        <v>0.2</v>
      </c>
      <c r="N24" s="33">
        <f>13.6/3.6</f>
        <v>3.7777777777777777</v>
      </c>
      <c r="O24" s="33">
        <v>48.7</v>
      </c>
      <c r="P24" s="6">
        <v>1752</v>
      </c>
      <c r="Q24" s="35">
        <v>229.7</v>
      </c>
      <c r="R24" s="36">
        <v>6.12</v>
      </c>
      <c r="S24" s="35">
        <v>1059.3</v>
      </c>
      <c r="T24" s="6">
        <v>1314</v>
      </c>
      <c r="U24" s="36">
        <v>48.91</v>
      </c>
      <c r="V24" s="6">
        <v>1328</v>
      </c>
      <c r="W24" s="36">
        <v>-78.2</v>
      </c>
      <c r="X24" s="6">
        <v>1801</v>
      </c>
      <c r="Y24" s="38">
        <v>1.851</v>
      </c>
    </row>
    <row r="25" spans="1:26" ht="12.75">
      <c r="A25" s="6">
        <v>2024</v>
      </c>
      <c r="B25" s="54">
        <v>45374</v>
      </c>
      <c r="C25" s="36">
        <v>23.52</v>
      </c>
      <c r="D25" s="6">
        <v>1232</v>
      </c>
      <c r="E25" s="36">
        <v>19</v>
      </c>
      <c r="F25" s="6">
        <v>157</v>
      </c>
      <c r="G25" s="36">
        <v>20.54</v>
      </c>
      <c r="H25" s="36">
        <v>99.35</v>
      </c>
      <c r="I25" s="6">
        <v>6</v>
      </c>
      <c r="J25" s="36">
        <v>77.24</v>
      </c>
      <c r="K25" s="6">
        <v>1712</v>
      </c>
      <c r="L25" s="36">
        <v>90.04</v>
      </c>
      <c r="M25" s="6">
        <v>12.7</v>
      </c>
      <c r="N25" s="33">
        <f>18.1/3.6</f>
        <v>5.027777777777778</v>
      </c>
      <c r="O25" s="33">
        <v>39.18</v>
      </c>
      <c r="P25" s="6">
        <v>309</v>
      </c>
      <c r="Q25" s="35">
        <v>137.2</v>
      </c>
      <c r="R25" s="6">
        <v>4.92</v>
      </c>
      <c r="S25" s="35">
        <v>436.7</v>
      </c>
      <c r="T25" s="6">
        <v>958</v>
      </c>
      <c r="U25" s="36">
        <v>13.67</v>
      </c>
      <c r="V25" s="6">
        <v>1142</v>
      </c>
      <c r="W25" s="36">
        <v>-19.17</v>
      </c>
      <c r="X25" s="6">
        <v>0</v>
      </c>
      <c r="Y25" s="38">
        <v>0.605</v>
      </c>
      <c r="Z25" s="13"/>
    </row>
    <row r="26" spans="1:25" ht="12.75">
      <c r="A26" s="6">
        <v>2024</v>
      </c>
      <c r="B26" s="54">
        <v>45375</v>
      </c>
      <c r="C26" s="36">
        <v>25.28</v>
      </c>
      <c r="D26" s="6">
        <v>1650</v>
      </c>
      <c r="E26" s="6">
        <v>19.18</v>
      </c>
      <c r="F26" s="6">
        <v>431</v>
      </c>
      <c r="G26" s="36">
        <v>21.55</v>
      </c>
      <c r="H26" s="36">
        <v>99.27</v>
      </c>
      <c r="I26" s="6">
        <v>332</v>
      </c>
      <c r="J26" s="36">
        <v>78.94</v>
      </c>
      <c r="K26" s="6">
        <v>1631</v>
      </c>
      <c r="L26" s="36">
        <v>93.22</v>
      </c>
      <c r="M26" s="35">
        <v>1</v>
      </c>
      <c r="N26" s="33">
        <f>12.6/3.6</f>
        <v>3.5</v>
      </c>
      <c r="O26" s="33">
        <v>29.47</v>
      </c>
      <c r="P26" s="6">
        <v>1115</v>
      </c>
      <c r="Q26" s="35">
        <v>142.8</v>
      </c>
      <c r="R26" s="6">
        <v>5.17</v>
      </c>
      <c r="S26" s="35">
        <v>1121.8</v>
      </c>
      <c r="T26" s="6">
        <v>1224</v>
      </c>
      <c r="U26" s="36">
        <v>25</v>
      </c>
      <c r="V26" s="6">
        <v>1548</v>
      </c>
      <c r="W26" s="36">
        <v>-15.95</v>
      </c>
      <c r="X26" s="6">
        <v>453</v>
      </c>
      <c r="Y26" s="6">
        <v>1.798</v>
      </c>
    </row>
    <row r="27" spans="1:25" ht="12.75">
      <c r="A27" s="6">
        <v>2024</v>
      </c>
      <c r="B27" s="54">
        <v>45376</v>
      </c>
      <c r="C27" s="36">
        <v>29.62</v>
      </c>
      <c r="D27" s="45">
        <v>1554</v>
      </c>
      <c r="E27" s="6">
        <v>20.51</v>
      </c>
      <c r="F27" s="45">
        <v>621</v>
      </c>
      <c r="G27" s="36">
        <v>22.94</v>
      </c>
      <c r="H27" s="36">
        <v>99.33</v>
      </c>
      <c r="I27" s="45">
        <v>645</v>
      </c>
      <c r="J27" s="6">
        <v>68.17</v>
      </c>
      <c r="K27" s="45">
        <v>1553</v>
      </c>
      <c r="L27" s="36">
        <v>93.15</v>
      </c>
      <c r="M27" s="35">
        <v>1.3</v>
      </c>
      <c r="N27" s="33">
        <f>6.6/3.6</f>
        <v>1.8333333333333333</v>
      </c>
      <c r="O27" s="33">
        <v>24.15</v>
      </c>
      <c r="P27" s="45">
        <v>827</v>
      </c>
      <c r="Q27" s="35">
        <v>129.3</v>
      </c>
      <c r="R27" s="6">
        <v>6.05</v>
      </c>
      <c r="S27" s="35">
        <v>1150</v>
      </c>
      <c r="T27" s="6">
        <v>1133</v>
      </c>
      <c r="U27" s="53">
        <v>55.07</v>
      </c>
      <c r="V27" s="45">
        <v>1242</v>
      </c>
      <c r="W27" s="53">
        <v>-37.2</v>
      </c>
      <c r="X27" s="45">
        <v>2013</v>
      </c>
      <c r="Y27" s="46">
        <v>1.823</v>
      </c>
    </row>
    <row r="28" spans="1:25" ht="12.75">
      <c r="A28" s="6">
        <v>2024</v>
      </c>
      <c r="B28" s="54">
        <v>45377</v>
      </c>
      <c r="C28" s="6">
        <v>25.31</v>
      </c>
      <c r="D28" s="45">
        <v>1634</v>
      </c>
      <c r="E28" s="6">
        <v>20.83</v>
      </c>
      <c r="F28" s="45">
        <v>527</v>
      </c>
      <c r="G28" s="36">
        <v>22.11</v>
      </c>
      <c r="H28" s="36">
        <v>99.36</v>
      </c>
      <c r="I28" s="45">
        <v>407</v>
      </c>
      <c r="J28" s="36">
        <v>81.07</v>
      </c>
      <c r="K28" s="45">
        <v>1632</v>
      </c>
      <c r="L28" s="36">
        <v>95</v>
      </c>
      <c r="M28" s="6">
        <v>18.3</v>
      </c>
      <c r="N28" s="33">
        <f>4/3.6</f>
        <v>1.1111111111111112</v>
      </c>
      <c r="O28" s="33">
        <v>15.3</v>
      </c>
      <c r="P28" s="45">
        <v>111</v>
      </c>
      <c r="Q28" s="35">
        <v>47.6</v>
      </c>
      <c r="R28" s="6">
        <v>4.92</v>
      </c>
      <c r="S28" s="35">
        <v>714</v>
      </c>
      <c r="T28" s="6">
        <v>1232</v>
      </c>
      <c r="U28" s="53">
        <v>17.47</v>
      </c>
      <c r="V28" s="45">
        <v>1514</v>
      </c>
      <c r="W28" s="45">
        <v>-114.5</v>
      </c>
      <c r="X28" s="45">
        <v>34</v>
      </c>
      <c r="Y28" s="46">
        <v>0.377</v>
      </c>
    </row>
    <row r="29" spans="1:25" ht="12.75">
      <c r="A29" s="6">
        <v>2024</v>
      </c>
      <c r="B29" s="54">
        <v>45378</v>
      </c>
      <c r="C29" s="36">
        <v>21.43</v>
      </c>
      <c r="D29" s="6">
        <v>1232</v>
      </c>
      <c r="E29" s="36">
        <v>19.6</v>
      </c>
      <c r="F29" s="45">
        <v>2344</v>
      </c>
      <c r="G29" s="36">
        <v>20.32</v>
      </c>
      <c r="H29" s="36">
        <v>99.96</v>
      </c>
      <c r="I29" s="45">
        <v>2359</v>
      </c>
      <c r="J29" s="36">
        <v>99</v>
      </c>
      <c r="K29" s="45">
        <v>906</v>
      </c>
      <c r="L29" s="36">
        <v>99.02</v>
      </c>
      <c r="M29" s="6">
        <v>29.7</v>
      </c>
      <c r="N29" s="33">
        <f>6.5/3.6</f>
        <v>1.8055555555555556</v>
      </c>
      <c r="O29" s="33">
        <v>18.3</v>
      </c>
      <c r="P29" s="45">
        <v>905</v>
      </c>
      <c r="Q29" s="35">
        <v>136.7</v>
      </c>
      <c r="R29" s="36">
        <v>3.76</v>
      </c>
      <c r="S29" s="35">
        <v>225.5</v>
      </c>
      <c r="T29" s="6">
        <v>1009</v>
      </c>
      <c r="U29" s="53">
        <v>4.777</v>
      </c>
      <c r="V29" s="45">
        <v>1605</v>
      </c>
      <c r="W29" s="53">
        <v>-47.5</v>
      </c>
      <c r="X29" s="45">
        <v>957</v>
      </c>
      <c r="Y29" s="46">
        <v>0.342</v>
      </c>
    </row>
    <row r="30" spans="1:25" ht="12.75">
      <c r="A30" s="6">
        <v>2024</v>
      </c>
      <c r="B30" s="54">
        <v>45379</v>
      </c>
      <c r="C30" s="36">
        <v>25.55</v>
      </c>
      <c r="D30" s="45">
        <v>1612</v>
      </c>
      <c r="E30" s="36">
        <v>19</v>
      </c>
      <c r="F30" s="45">
        <v>114</v>
      </c>
      <c r="G30" s="36">
        <v>20.91</v>
      </c>
      <c r="H30" s="36">
        <v>99.18</v>
      </c>
      <c r="I30" s="45">
        <v>227</v>
      </c>
      <c r="J30" s="36">
        <v>84.03</v>
      </c>
      <c r="K30" s="45">
        <v>1609</v>
      </c>
      <c r="L30" s="36">
        <v>96.94</v>
      </c>
      <c r="M30" s="35">
        <v>3.81</v>
      </c>
      <c r="N30" s="33">
        <f>5.9/3.6</f>
        <v>1.6388888888888888</v>
      </c>
      <c r="O30" s="33">
        <v>19.2</v>
      </c>
      <c r="P30" s="45">
        <v>1512</v>
      </c>
      <c r="Q30" s="35">
        <v>76.3</v>
      </c>
      <c r="R30" s="36">
        <v>4.29</v>
      </c>
      <c r="S30" s="35">
        <v>554.3</v>
      </c>
      <c r="T30" s="6">
        <v>1234</v>
      </c>
      <c r="U30" s="53">
        <v>-4.569</v>
      </c>
      <c r="V30" s="45">
        <v>1504</v>
      </c>
      <c r="W30" s="53">
        <v>-39.52</v>
      </c>
      <c r="X30" s="45">
        <v>2237</v>
      </c>
      <c r="Y30" s="46">
        <v>0.815</v>
      </c>
    </row>
    <row r="31" spans="1:25" ht="12.75">
      <c r="A31" s="6">
        <v>2024</v>
      </c>
      <c r="B31" s="54">
        <v>45380</v>
      </c>
      <c r="C31" s="36">
        <v>29.04</v>
      </c>
      <c r="D31" s="45">
        <v>1409</v>
      </c>
      <c r="E31" s="6">
        <v>20.42</v>
      </c>
      <c r="F31" s="45">
        <v>459</v>
      </c>
      <c r="G31" s="36">
        <v>23.93</v>
      </c>
      <c r="H31" s="36">
        <v>98.96</v>
      </c>
      <c r="I31" s="45">
        <v>503</v>
      </c>
      <c r="J31" s="36">
        <v>63.18</v>
      </c>
      <c r="K31" s="45">
        <v>1506</v>
      </c>
      <c r="L31" s="36">
        <v>88</v>
      </c>
      <c r="M31" s="35">
        <v>1</v>
      </c>
      <c r="N31" s="33">
        <f>4.5/3.6</f>
        <v>1.25</v>
      </c>
      <c r="O31" s="33">
        <v>18.52</v>
      </c>
      <c r="P31" s="45">
        <v>832</v>
      </c>
      <c r="Q31" s="35">
        <v>88.5</v>
      </c>
      <c r="R31" s="36">
        <v>5.87</v>
      </c>
      <c r="S31" s="35">
        <v>1180.2</v>
      </c>
      <c r="T31" s="6">
        <v>1229</v>
      </c>
      <c r="U31" s="53">
        <v>41.43</v>
      </c>
      <c r="V31" s="45">
        <v>1255</v>
      </c>
      <c r="W31" s="53">
        <v>-44.18</v>
      </c>
      <c r="X31" s="45">
        <v>2358</v>
      </c>
      <c r="Y31" s="46">
        <v>1.691</v>
      </c>
    </row>
    <row r="32" spans="1:25" ht="12.75">
      <c r="A32" s="6">
        <v>2024</v>
      </c>
      <c r="B32" s="54">
        <v>45381</v>
      </c>
      <c r="C32" s="36">
        <v>28.74</v>
      </c>
      <c r="D32" s="45">
        <v>1604</v>
      </c>
      <c r="E32" s="6">
        <v>21.81</v>
      </c>
      <c r="F32" s="45">
        <v>522</v>
      </c>
      <c r="G32" s="36">
        <v>23.75</v>
      </c>
      <c r="H32" s="36">
        <v>98.94</v>
      </c>
      <c r="I32" s="45">
        <v>802</v>
      </c>
      <c r="J32" s="36">
        <v>63.09</v>
      </c>
      <c r="K32" s="45">
        <v>1610</v>
      </c>
      <c r="L32" s="36">
        <v>91.86</v>
      </c>
      <c r="M32" s="6">
        <v>9.7</v>
      </c>
      <c r="N32" s="33">
        <f>6.3/3.6</f>
        <v>1.75</v>
      </c>
      <c r="O32" s="33">
        <v>34.6</v>
      </c>
      <c r="P32" s="45">
        <v>425</v>
      </c>
      <c r="Q32" s="35">
        <v>164.9</v>
      </c>
      <c r="R32" s="36">
        <v>5.41</v>
      </c>
      <c r="S32" s="35">
        <v>1050.3</v>
      </c>
      <c r="T32" s="6">
        <v>1132</v>
      </c>
      <c r="U32" s="53">
        <v>6.809</v>
      </c>
      <c r="V32" s="45">
        <v>1222</v>
      </c>
      <c r="W32" s="45">
        <v>-40.87</v>
      </c>
      <c r="X32" s="45">
        <v>14</v>
      </c>
      <c r="Y32" s="46">
        <v>0.994</v>
      </c>
    </row>
    <row r="33" spans="1:26" ht="12.75">
      <c r="A33" s="6">
        <v>2024</v>
      </c>
      <c r="B33" s="54">
        <v>45382</v>
      </c>
      <c r="C33" s="36">
        <v>31.73</v>
      </c>
      <c r="D33" s="45">
        <v>1332</v>
      </c>
      <c r="E33" s="36">
        <v>21.45</v>
      </c>
      <c r="F33" s="45">
        <v>337</v>
      </c>
      <c r="G33" s="36">
        <v>25.82</v>
      </c>
      <c r="H33" s="36">
        <v>98.92</v>
      </c>
      <c r="I33" s="45">
        <v>628</v>
      </c>
      <c r="J33" s="6">
        <v>53.17</v>
      </c>
      <c r="K33" s="45">
        <v>1505</v>
      </c>
      <c r="L33" s="36">
        <v>80.04</v>
      </c>
      <c r="M33" s="35">
        <v>0</v>
      </c>
      <c r="N33" s="33">
        <f>3.3/3.6</f>
        <v>0.9166666666666666</v>
      </c>
      <c r="O33" s="33">
        <v>12.8</v>
      </c>
      <c r="P33" s="45">
        <v>850</v>
      </c>
      <c r="Q33" s="35">
        <v>136.7</v>
      </c>
      <c r="R33" s="6">
        <v>6.57</v>
      </c>
      <c r="S33" s="35">
        <v>974.8</v>
      </c>
      <c r="T33" s="6">
        <v>1234</v>
      </c>
      <c r="U33" s="45">
        <v>16.29</v>
      </c>
      <c r="V33" s="45">
        <v>1318</v>
      </c>
      <c r="W33" s="53">
        <v>-49.53</v>
      </c>
      <c r="X33" s="45">
        <v>209</v>
      </c>
      <c r="Y33" s="46">
        <v>2.461</v>
      </c>
      <c r="Z33" s="25"/>
    </row>
    <row r="34" spans="3:25" ht="12.75">
      <c r="C34" s="39">
        <f>AVERAGE(C3:C33)</f>
        <v>31.14709677419354</v>
      </c>
      <c r="D34" s="32"/>
      <c r="E34" s="39">
        <f>AVERAGE(E3:E33)</f>
        <v>21.442903225806457</v>
      </c>
      <c r="F34" s="32"/>
      <c r="G34" s="39">
        <f>AVERAGE(G3:G33)</f>
        <v>25.35741935483871</v>
      </c>
      <c r="H34" s="39">
        <f>AVERAGE(H3:H33)</f>
        <v>97.50870967741936</v>
      </c>
      <c r="I34" s="32"/>
      <c r="J34" s="39">
        <f>AVERAGE(J3:J33)</f>
        <v>59.61290322580645</v>
      </c>
      <c r="K34" s="32"/>
      <c r="L34" s="39">
        <f>AVERAGE(L3:L33)</f>
        <v>83.38645161290323</v>
      </c>
      <c r="M34" s="40">
        <f>SUM(M3:M33)</f>
        <v>228.01</v>
      </c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40">
        <f>SUM(Y3:Y33)</f>
        <v>68.714</v>
      </c>
    </row>
  </sheetData>
  <sheetProtection/>
  <mergeCells count="2">
    <mergeCell ref="A1:A2"/>
    <mergeCell ref="B1:B2"/>
  </mergeCells>
  <printOptions horizontalCentered="1"/>
  <pageMargins left="0.3937007874015748" right="0.3937007874015748" top="0.984251968503937" bottom="0.5905511811023623" header="0.5118110236220472" footer="0.5118110236220472"/>
  <pageSetup horizontalDpi="300" verticalDpi="300" orientation="landscape" paperSize="9" scale="65" r:id="rId1"/>
  <headerFooter alignWithMargins="0">
    <oddHeader>&amp;C&amp;"Arial,Negrito"POSTO METEOROLÓGICO - ESTAÇÃO EXPERIMENTAL DE CITRICULTURA DE BEBEDOURO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Z33"/>
  <sheetViews>
    <sheetView tabSelected="1" view="pageBreakPreview" zoomScale="75" zoomScaleSheetLayoutView="75" zoomScalePageLayoutView="0" workbookViewId="0" topLeftCell="B2">
      <selection activeCell="C24" sqref="C24"/>
    </sheetView>
  </sheetViews>
  <sheetFormatPr defaultColWidth="9.140625" defaultRowHeight="12.75"/>
  <cols>
    <col min="1" max="1" width="7.28125" style="0" customWidth="1"/>
    <col min="2" max="2" width="8.28125" style="0" customWidth="1"/>
    <col min="3" max="3" width="9.7109375" style="0" customWidth="1"/>
    <col min="6" max="6" width="8.28125" style="0" customWidth="1"/>
    <col min="7" max="7" width="9.7109375" style="0" customWidth="1"/>
    <col min="9" max="9" width="7.28125" style="0" customWidth="1"/>
    <col min="11" max="11" width="7.28125" style="0" customWidth="1"/>
    <col min="13" max="13" width="7.28125" style="0" customWidth="1"/>
    <col min="16" max="16" width="7.7109375" style="0" customWidth="1"/>
    <col min="17" max="17" width="6.57421875" style="0" customWidth="1"/>
    <col min="18" max="18" width="8.00390625" style="0" customWidth="1"/>
    <col min="20" max="20" width="8.7109375" style="0" customWidth="1"/>
    <col min="21" max="21" width="8.28125" style="0" customWidth="1"/>
    <col min="22" max="22" width="7.00390625" style="0" customWidth="1"/>
    <col min="23" max="24" width="7.7109375" style="0" customWidth="1"/>
    <col min="25" max="25" width="7.57421875" style="0" customWidth="1"/>
  </cols>
  <sheetData>
    <row r="1" spans="1:25" ht="33.75">
      <c r="A1" s="71" t="s">
        <v>12</v>
      </c>
      <c r="B1" s="73" t="s">
        <v>13</v>
      </c>
      <c r="C1" s="9" t="s">
        <v>14</v>
      </c>
      <c r="D1" s="9" t="s">
        <v>15</v>
      </c>
      <c r="E1" s="9" t="s">
        <v>16</v>
      </c>
      <c r="F1" s="9" t="s">
        <v>17</v>
      </c>
      <c r="G1" s="9" t="s">
        <v>18</v>
      </c>
      <c r="H1" s="9" t="s">
        <v>19</v>
      </c>
      <c r="I1" s="9" t="s">
        <v>15</v>
      </c>
      <c r="J1" s="9" t="s">
        <v>20</v>
      </c>
      <c r="K1" s="9" t="s">
        <v>17</v>
      </c>
      <c r="L1" s="9" t="s">
        <v>21</v>
      </c>
      <c r="M1" s="10" t="s">
        <v>22</v>
      </c>
      <c r="N1" s="9" t="s">
        <v>23</v>
      </c>
      <c r="O1" s="9" t="s">
        <v>24</v>
      </c>
      <c r="P1" s="9" t="s">
        <v>15</v>
      </c>
      <c r="Q1" s="9" t="s">
        <v>35</v>
      </c>
      <c r="R1" s="9" t="s">
        <v>25</v>
      </c>
      <c r="S1" s="9" t="s">
        <v>26</v>
      </c>
      <c r="T1" s="10" t="s">
        <v>15</v>
      </c>
      <c r="U1" s="9" t="s">
        <v>27</v>
      </c>
      <c r="V1" s="9" t="s">
        <v>15</v>
      </c>
      <c r="W1" s="9" t="s">
        <v>28</v>
      </c>
      <c r="X1" s="9" t="s">
        <v>17</v>
      </c>
      <c r="Y1" s="10" t="s">
        <v>29</v>
      </c>
    </row>
    <row r="2" spans="1:25" ht="12.75">
      <c r="A2" s="72"/>
      <c r="B2" s="74"/>
      <c r="C2" s="10" t="s">
        <v>30</v>
      </c>
      <c r="D2" s="10"/>
      <c r="E2" s="10" t="s">
        <v>30</v>
      </c>
      <c r="F2" s="10"/>
      <c r="G2" s="10" t="s">
        <v>30</v>
      </c>
      <c r="H2" s="10" t="s">
        <v>31</v>
      </c>
      <c r="I2" s="10"/>
      <c r="J2" s="10" t="s">
        <v>31</v>
      </c>
      <c r="K2" s="10"/>
      <c r="L2" s="10" t="s">
        <v>31</v>
      </c>
      <c r="M2" s="10" t="s">
        <v>32</v>
      </c>
      <c r="N2" s="10" t="s">
        <v>33</v>
      </c>
      <c r="O2" s="10" t="s">
        <v>42</v>
      </c>
      <c r="P2" s="10"/>
      <c r="Q2" s="10"/>
      <c r="R2" s="10" t="s">
        <v>34</v>
      </c>
      <c r="S2" s="10"/>
      <c r="T2" s="10"/>
      <c r="U2" s="10"/>
      <c r="V2" s="10"/>
      <c r="W2" s="10"/>
      <c r="X2" s="10"/>
      <c r="Y2" s="10" t="s">
        <v>32</v>
      </c>
    </row>
    <row r="3" spans="1:25" ht="12.75">
      <c r="A3" s="6">
        <v>2024</v>
      </c>
      <c r="B3" s="52">
        <v>45383</v>
      </c>
      <c r="C3" s="53">
        <v>32.24</v>
      </c>
      <c r="D3" s="45">
        <v>1537</v>
      </c>
      <c r="E3" s="53">
        <v>21.18</v>
      </c>
      <c r="F3" s="45">
        <v>622</v>
      </c>
      <c r="G3" s="45">
        <v>26.31</v>
      </c>
      <c r="H3" s="53">
        <v>84.15</v>
      </c>
      <c r="I3" s="45">
        <v>628</v>
      </c>
      <c r="J3" s="45">
        <v>43.26</v>
      </c>
      <c r="K3" s="45">
        <v>1533</v>
      </c>
      <c r="L3" s="53">
        <v>65</v>
      </c>
      <c r="M3" s="43">
        <v>0</v>
      </c>
      <c r="N3" s="53">
        <f>5.1/3.6</f>
        <v>1.4166666666666665</v>
      </c>
      <c r="O3" s="53">
        <v>21.9</v>
      </c>
      <c r="P3" s="45">
        <v>1543</v>
      </c>
      <c r="Q3" s="43">
        <v>132.5</v>
      </c>
      <c r="R3" s="53">
        <v>6.94</v>
      </c>
      <c r="S3" s="43">
        <v>986.9</v>
      </c>
      <c r="T3" s="45">
        <v>1303</v>
      </c>
      <c r="U3" s="53">
        <v>29.86</v>
      </c>
      <c r="V3" s="45">
        <v>1111</v>
      </c>
      <c r="W3" s="53">
        <v>-39.98</v>
      </c>
      <c r="X3" s="45">
        <v>2230</v>
      </c>
      <c r="Y3" s="46">
        <v>2.406</v>
      </c>
    </row>
    <row r="4" spans="1:25" ht="12.75">
      <c r="A4" s="6">
        <v>2024</v>
      </c>
      <c r="B4" s="52">
        <v>45384</v>
      </c>
      <c r="C4" s="45">
        <v>29.71</v>
      </c>
      <c r="D4" s="45">
        <v>1554</v>
      </c>
      <c r="E4" s="53">
        <v>21.64</v>
      </c>
      <c r="F4" s="45">
        <v>621</v>
      </c>
      <c r="G4" s="53">
        <v>24.72</v>
      </c>
      <c r="H4" s="53">
        <v>98.91</v>
      </c>
      <c r="I4" s="45">
        <v>645</v>
      </c>
      <c r="J4" s="53">
        <v>64.15</v>
      </c>
      <c r="K4" s="45">
        <v>1553</v>
      </c>
      <c r="L4" s="53">
        <v>82.09</v>
      </c>
      <c r="M4" s="43">
        <v>0</v>
      </c>
      <c r="N4" s="53">
        <f>5.3/3.6</f>
        <v>1.472222222222222</v>
      </c>
      <c r="O4" s="53">
        <v>22.05</v>
      </c>
      <c r="P4" s="45">
        <v>827</v>
      </c>
      <c r="Q4" s="43">
        <v>219.3</v>
      </c>
      <c r="R4" s="53">
        <v>6.03</v>
      </c>
      <c r="S4" s="43">
        <v>832</v>
      </c>
      <c r="T4" s="45">
        <v>1358</v>
      </c>
      <c r="U4" s="53">
        <v>55.07</v>
      </c>
      <c r="V4" s="45">
        <v>1242</v>
      </c>
      <c r="W4" s="53">
        <v>-37.2</v>
      </c>
      <c r="X4" s="45">
        <v>2013</v>
      </c>
      <c r="Y4" s="46">
        <v>1.823</v>
      </c>
    </row>
    <row r="5" spans="1:25" ht="12.75">
      <c r="A5" s="6">
        <v>2024</v>
      </c>
      <c r="B5" s="52">
        <v>45385</v>
      </c>
      <c r="C5" s="53">
        <v>31.37</v>
      </c>
      <c r="D5" s="45">
        <v>1503</v>
      </c>
      <c r="E5" s="45">
        <v>20.36</v>
      </c>
      <c r="F5" s="45">
        <v>553</v>
      </c>
      <c r="G5" s="53">
        <v>25</v>
      </c>
      <c r="H5" s="53">
        <v>99.07</v>
      </c>
      <c r="I5" s="45">
        <v>603</v>
      </c>
      <c r="J5" s="53">
        <v>58.22</v>
      </c>
      <c r="K5" s="45">
        <v>1641</v>
      </c>
      <c r="L5" s="53">
        <v>84.14</v>
      </c>
      <c r="M5" s="43">
        <v>14</v>
      </c>
      <c r="N5" s="53">
        <f>5.2/3.6</f>
        <v>1.4444444444444444</v>
      </c>
      <c r="O5" s="53">
        <v>38.17</v>
      </c>
      <c r="P5" s="45">
        <v>1047</v>
      </c>
      <c r="Q5" s="43">
        <v>84.6</v>
      </c>
      <c r="R5" s="53">
        <v>6.47</v>
      </c>
      <c r="S5" s="43">
        <v>941.7</v>
      </c>
      <c r="T5" s="45">
        <v>1244</v>
      </c>
      <c r="U5" s="53">
        <v>35.42</v>
      </c>
      <c r="V5" s="45">
        <v>1328</v>
      </c>
      <c r="W5" s="45">
        <v>-18.01</v>
      </c>
      <c r="X5" s="45">
        <v>635</v>
      </c>
      <c r="Y5" s="44">
        <v>2.963</v>
      </c>
    </row>
    <row r="6" spans="1:25" ht="12.75">
      <c r="A6" s="6">
        <v>2024</v>
      </c>
      <c r="B6" s="52">
        <v>45386</v>
      </c>
      <c r="C6" s="53">
        <v>33</v>
      </c>
      <c r="D6" s="45">
        <v>1555</v>
      </c>
      <c r="E6" s="45">
        <v>22.08</v>
      </c>
      <c r="F6" s="45">
        <v>615</v>
      </c>
      <c r="G6" s="53">
        <v>27.11</v>
      </c>
      <c r="H6" s="53">
        <v>99.16</v>
      </c>
      <c r="I6" s="45">
        <v>656</v>
      </c>
      <c r="J6" s="53">
        <v>52</v>
      </c>
      <c r="K6" s="45">
        <v>1549</v>
      </c>
      <c r="L6" s="53">
        <v>78.24</v>
      </c>
      <c r="M6" s="45">
        <v>7.1</v>
      </c>
      <c r="N6" s="53">
        <f>4.1/3.6</f>
        <v>1.1388888888888888</v>
      </c>
      <c r="O6" s="53">
        <v>20.9</v>
      </c>
      <c r="P6" s="45">
        <v>2303</v>
      </c>
      <c r="Q6" s="43">
        <v>321.4</v>
      </c>
      <c r="R6" s="53">
        <v>7.18</v>
      </c>
      <c r="S6" s="43">
        <v>936.1</v>
      </c>
      <c r="T6" s="45">
        <v>1234</v>
      </c>
      <c r="U6" s="53">
        <v>17.86</v>
      </c>
      <c r="V6" s="45">
        <v>1335</v>
      </c>
      <c r="W6" s="45">
        <v>-12.13</v>
      </c>
      <c r="X6" s="45">
        <v>218</v>
      </c>
      <c r="Y6" s="44">
        <v>3.386</v>
      </c>
    </row>
    <row r="7" spans="1:25" ht="12.75">
      <c r="A7" s="6">
        <v>2024</v>
      </c>
      <c r="B7" s="52">
        <v>45387</v>
      </c>
      <c r="C7" s="45">
        <v>32.82</v>
      </c>
      <c r="D7" s="45">
        <v>1525</v>
      </c>
      <c r="E7" s="53">
        <v>22.33</v>
      </c>
      <c r="F7" s="45">
        <v>623</v>
      </c>
      <c r="G7" s="45">
        <v>26.64</v>
      </c>
      <c r="H7" s="53">
        <v>97.03</v>
      </c>
      <c r="I7" s="45">
        <v>625</v>
      </c>
      <c r="J7" s="53">
        <v>56.18</v>
      </c>
      <c r="K7" s="45">
        <v>1538</v>
      </c>
      <c r="L7" s="53">
        <v>78.07</v>
      </c>
      <c r="M7" s="45">
        <v>0.3</v>
      </c>
      <c r="N7" s="53">
        <f>5.9/3.6</f>
        <v>1.6388888888888888</v>
      </c>
      <c r="O7" s="53">
        <v>17.6</v>
      </c>
      <c r="P7" s="45">
        <v>1219</v>
      </c>
      <c r="Q7" s="43">
        <v>76.8</v>
      </c>
      <c r="R7" s="53">
        <v>7.23</v>
      </c>
      <c r="S7" s="43">
        <v>924.4</v>
      </c>
      <c r="T7" s="45">
        <v>1237</v>
      </c>
      <c r="U7" s="53">
        <v>34.35</v>
      </c>
      <c r="V7" s="45">
        <v>1303</v>
      </c>
      <c r="W7" s="45">
        <v>-19.66</v>
      </c>
      <c r="X7" s="45">
        <v>546</v>
      </c>
      <c r="Y7" s="46">
        <v>2.793</v>
      </c>
    </row>
    <row r="8" spans="1:25" ht="12.75">
      <c r="A8" s="6">
        <v>2024</v>
      </c>
      <c r="B8" s="52">
        <v>45388</v>
      </c>
      <c r="C8" s="53">
        <v>32.86</v>
      </c>
      <c r="D8" s="45">
        <v>1518</v>
      </c>
      <c r="E8" s="45">
        <v>21.81</v>
      </c>
      <c r="F8" s="45">
        <v>549</v>
      </c>
      <c r="G8" s="53">
        <v>25.72</v>
      </c>
      <c r="H8" s="53">
        <v>92.89</v>
      </c>
      <c r="I8" s="45">
        <v>546</v>
      </c>
      <c r="J8" s="53">
        <v>50.77</v>
      </c>
      <c r="K8" s="45">
        <v>1507</v>
      </c>
      <c r="L8" s="53">
        <v>77.96</v>
      </c>
      <c r="M8" s="45">
        <v>0.5</v>
      </c>
      <c r="N8" s="53">
        <f>7.3/3.6</f>
        <v>2.0277777777777777</v>
      </c>
      <c r="O8" s="53">
        <v>22.5</v>
      </c>
      <c r="P8" s="45">
        <v>1142</v>
      </c>
      <c r="Q8" s="43">
        <v>137.1</v>
      </c>
      <c r="R8" s="53">
        <v>7.21</v>
      </c>
      <c r="S8" s="43">
        <v>1066.3</v>
      </c>
      <c r="T8" s="45">
        <v>1159</v>
      </c>
      <c r="U8" s="53">
        <v>34.84</v>
      </c>
      <c r="V8" s="45">
        <v>1256</v>
      </c>
      <c r="W8" s="53">
        <v>-19.67</v>
      </c>
      <c r="X8" s="45">
        <v>619</v>
      </c>
      <c r="Y8" s="46">
        <v>2.818</v>
      </c>
    </row>
    <row r="9" spans="1:25" ht="12.75">
      <c r="A9" s="6">
        <v>2024</v>
      </c>
      <c r="B9" s="52">
        <v>45389</v>
      </c>
      <c r="C9" s="53">
        <v>30.5</v>
      </c>
      <c r="D9" s="45">
        <v>1435</v>
      </c>
      <c r="E9" s="53">
        <v>20.11</v>
      </c>
      <c r="F9" s="45">
        <v>538</v>
      </c>
      <c r="G9" s="45">
        <v>25.17</v>
      </c>
      <c r="H9" s="53">
        <v>94.12</v>
      </c>
      <c r="I9" s="45">
        <v>538</v>
      </c>
      <c r="J9" s="53">
        <v>57.24</v>
      </c>
      <c r="K9" s="45">
        <v>1504</v>
      </c>
      <c r="L9" s="53">
        <v>78</v>
      </c>
      <c r="M9" s="43">
        <v>0</v>
      </c>
      <c r="N9" s="53">
        <f>9.1/3.6</f>
        <v>2.5277777777777777</v>
      </c>
      <c r="O9" s="53">
        <v>26.2</v>
      </c>
      <c r="P9" s="45">
        <v>1023</v>
      </c>
      <c r="Q9" s="43">
        <v>142.8</v>
      </c>
      <c r="R9" s="53">
        <v>6.52</v>
      </c>
      <c r="S9" s="43">
        <v>940.9</v>
      </c>
      <c r="T9" s="45">
        <v>1239</v>
      </c>
      <c r="U9" s="45">
        <v>38.81</v>
      </c>
      <c r="V9" s="45">
        <v>1251</v>
      </c>
      <c r="W9" s="45">
        <v>-17.15</v>
      </c>
      <c r="X9" s="45">
        <v>537</v>
      </c>
      <c r="Y9" s="46">
        <v>2.381</v>
      </c>
    </row>
    <row r="10" spans="1:25" ht="12.75">
      <c r="A10" s="6">
        <v>2024</v>
      </c>
      <c r="B10" s="52">
        <v>45390</v>
      </c>
      <c r="C10" s="45">
        <v>28.91</v>
      </c>
      <c r="D10" s="45">
        <v>1615</v>
      </c>
      <c r="E10" s="53">
        <v>21.9</v>
      </c>
      <c r="F10" s="45">
        <v>538</v>
      </c>
      <c r="G10" s="53">
        <v>25.06</v>
      </c>
      <c r="H10" s="53">
        <v>89</v>
      </c>
      <c r="I10" s="45">
        <v>542</v>
      </c>
      <c r="J10" s="53">
        <v>60.05</v>
      </c>
      <c r="K10" s="45">
        <v>1615</v>
      </c>
      <c r="L10" s="53">
        <v>77.16</v>
      </c>
      <c r="M10" s="43">
        <v>0</v>
      </c>
      <c r="N10" s="53">
        <f>5.5/3.6</f>
        <v>1.5277777777777777</v>
      </c>
      <c r="O10" s="53">
        <v>24.3</v>
      </c>
      <c r="P10" s="45">
        <v>1034</v>
      </c>
      <c r="Q10" s="43">
        <v>94.5</v>
      </c>
      <c r="R10" s="53">
        <v>5.96</v>
      </c>
      <c r="S10" s="43">
        <v>1117.9</v>
      </c>
      <c r="T10" s="45">
        <v>1247</v>
      </c>
      <c r="U10" s="45">
        <v>39.12</v>
      </c>
      <c r="V10" s="45">
        <v>1307</v>
      </c>
      <c r="W10" s="53">
        <v>-17.56</v>
      </c>
      <c r="X10" s="45">
        <v>551</v>
      </c>
      <c r="Y10" s="46">
        <v>2.756</v>
      </c>
    </row>
    <row r="11" spans="1:25" ht="12.75">
      <c r="A11" s="6">
        <v>2024</v>
      </c>
      <c r="B11" s="52">
        <v>45391</v>
      </c>
      <c r="C11" s="53">
        <v>29.72</v>
      </c>
      <c r="D11" s="45">
        <v>1554</v>
      </c>
      <c r="E11" s="53">
        <v>22.32</v>
      </c>
      <c r="F11" s="45">
        <v>621</v>
      </c>
      <c r="G11" s="53">
        <v>25</v>
      </c>
      <c r="H11" s="53">
        <v>89.11</v>
      </c>
      <c r="I11" s="45">
        <v>645</v>
      </c>
      <c r="J11" s="53">
        <v>60.1</v>
      </c>
      <c r="K11" s="45">
        <v>1553</v>
      </c>
      <c r="L11" s="53">
        <v>77</v>
      </c>
      <c r="M11" s="43">
        <v>0</v>
      </c>
      <c r="N11" s="53">
        <f>6.5/3.6</f>
        <v>1.8055555555555556</v>
      </c>
      <c r="O11" s="53">
        <v>24.7</v>
      </c>
      <c r="P11" s="45">
        <v>827</v>
      </c>
      <c r="Q11" s="43">
        <v>36.4</v>
      </c>
      <c r="R11" s="53">
        <v>6.32</v>
      </c>
      <c r="S11" s="43">
        <v>956</v>
      </c>
      <c r="T11" s="45">
        <v>1349</v>
      </c>
      <c r="U11" s="53">
        <v>55.07</v>
      </c>
      <c r="V11" s="45">
        <v>1242</v>
      </c>
      <c r="W11" s="53">
        <v>-37.2</v>
      </c>
      <c r="X11" s="45">
        <v>2013</v>
      </c>
      <c r="Y11" s="46">
        <v>1.823</v>
      </c>
    </row>
    <row r="12" spans="1:25" ht="12.75">
      <c r="A12" s="6">
        <v>2024</v>
      </c>
      <c r="B12" s="52">
        <v>45392</v>
      </c>
      <c r="C12" s="53">
        <v>30.33</v>
      </c>
      <c r="D12" s="45">
        <v>1358</v>
      </c>
      <c r="E12" s="53">
        <v>21.81</v>
      </c>
      <c r="F12" s="45">
        <v>424</v>
      </c>
      <c r="G12" s="53">
        <v>24.29</v>
      </c>
      <c r="H12" s="53">
        <v>97.88</v>
      </c>
      <c r="I12" s="45">
        <v>549</v>
      </c>
      <c r="J12" s="53">
        <v>57.16</v>
      </c>
      <c r="K12" s="45">
        <v>1515</v>
      </c>
      <c r="L12" s="53">
        <v>86.07</v>
      </c>
      <c r="M12" s="43">
        <v>0</v>
      </c>
      <c r="N12" s="53">
        <f>4.4/3.6</f>
        <v>1.2222222222222223</v>
      </c>
      <c r="O12" s="53">
        <v>15.6</v>
      </c>
      <c r="P12" s="45">
        <v>1231</v>
      </c>
      <c r="Q12" s="43">
        <v>118.9</v>
      </c>
      <c r="R12" s="53">
        <v>6.57</v>
      </c>
      <c r="S12" s="43">
        <v>981.3</v>
      </c>
      <c r="T12" s="45">
        <v>1159</v>
      </c>
      <c r="U12" s="53">
        <v>19.6</v>
      </c>
      <c r="V12" s="45">
        <v>1105</v>
      </c>
      <c r="W12" s="53">
        <v>-34.42</v>
      </c>
      <c r="X12" s="45">
        <v>2117</v>
      </c>
      <c r="Y12" s="46">
        <v>1.915</v>
      </c>
    </row>
    <row r="13" spans="1:26" ht="12.75">
      <c r="A13" s="6">
        <v>2024</v>
      </c>
      <c r="B13" s="52">
        <v>45393</v>
      </c>
      <c r="C13" s="53">
        <v>31.44</v>
      </c>
      <c r="D13" s="45">
        <v>1555</v>
      </c>
      <c r="E13" s="53">
        <v>22.3</v>
      </c>
      <c r="F13" s="45">
        <v>548</v>
      </c>
      <c r="G13" s="53">
        <v>25.92</v>
      </c>
      <c r="H13" s="53">
        <v>97.23</v>
      </c>
      <c r="I13" s="45">
        <v>601</v>
      </c>
      <c r="J13" s="53">
        <v>57.05</v>
      </c>
      <c r="K13" s="45">
        <v>1546</v>
      </c>
      <c r="L13" s="53">
        <v>80.11</v>
      </c>
      <c r="M13" s="43">
        <v>0</v>
      </c>
      <c r="N13" s="53">
        <f>5/3.6</f>
        <v>1.3888888888888888</v>
      </c>
      <c r="O13" s="53">
        <v>16.2</v>
      </c>
      <c r="P13" s="45">
        <v>1648</v>
      </c>
      <c r="Q13" s="43">
        <v>59.7</v>
      </c>
      <c r="R13" s="53">
        <v>6.88</v>
      </c>
      <c r="S13" s="43">
        <v>971.6</v>
      </c>
      <c r="T13" s="45">
        <v>1149</v>
      </c>
      <c r="U13" s="53">
        <v>27.25</v>
      </c>
      <c r="V13" s="45">
        <v>1014</v>
      </c>
      <c r="W13" s="53">
        <v>-35.36</v>
      </c>
      <c r="X13" s="45">
        <v>2302</v>
      </c>
      <c r="Y13" s="46">
        <v>2.046</v>
      </c>
      <c r="Z13" s="13"/>
    </row>
    <row r="14" spans="1:25" ht="12.75">
      <c r="A14" s="6">
        <v>2024</v>
      </c>
      <c r="B14" s="52">
        <v>45394</v>
      </c>
      <c r="C14" s="53">
        <v>30.16</v>
      </c>
      <c r="D14" s="45">
        <v>1518</v>
      </c>
      <c r="E14" s="45">
        <v>21.63</v>
      </c>
      <c r="F14" s="45">
        <v>547</v>
      </c>
      <c r="G14" s="53">
        <v>25.2</v>
      </c>
      <c r="H14" s="53">
        <v>96</v>
      </c>
      <c r="I14" s="45">
        <v>630</v>
      </c>
      <c r="J14" s="53">
        <v>63.18</v>
      </c>
      <c r="K14" s="45">
        <v>1519</v>
      </c>
      <c r="L14" s="53">
        <v>84.24</v>
      </c>
      <c r="M14" s="43">
        <v>0</v>
      </c>
      <c r="N14" s="53">
        <f>8.9/3.6</f>
        <v>2.4722222222222223</v>
      </c>
      <c r="O14" s="53">
        <v>23.6</v>
      </c>
      <c r="P14" s="45">
        <v>1746</v>
      </c>
      <c r="Q14" s="43">
        <v>121.3</v>
      </c>
      <c r="R14" s="53">
        <v>6.64</v>
      </c>
      <c r="S14" s="43">
        <v>1063.7</v>
      </c>
      <c r="T14" s="45">
        <v>1144</v>
      </c>
      <c r="U14" s="53">
        <v>42.26</v>
      </c>
      <c r="V14" s="45">
        <v>1113</v>
      </c>
      <c r="W14" s="53">
        <v>-46.11</v>
      </c>
      <c r="X14" s="45">
        <v>1944</v>
      </c>
      <c r="Y14" s="46">
        <v>1.448</v>
      </c>
    </row>
    <row r="15" spans="1:25" ht="12.75">
      <c r="A15" s="6">
        <v>2024</v>
      </c>
      <c r="B15" s="52">
        <v>45395</v>
      </c>
      <c r="C15" s="53">
        <v>29.82</v>
      </c>
      <c r="D15" s="45">
        <v>1349</v>
      </c>
      <c r="E15" s="53">
        <v>21.65</v>
      </c>
      <c r="F15" s="45">
        <v>437</v>
      </c>
      <c r="G15" s="53">
        <v>25.34</v>
      </c>
      <c r="H15" s="53">
        <v>95.25</v>
      </c>
      <c r="I15" s="45">
        <v>2312</v>
      </c>
      <c r="J15" s="53">
        <v>60.05</v>
      </c>
      <c r="K15" s="45">
        <v>1535</v>
      </c>
      <c r="L15" s="53">
        <v>79</v>
      </c>
      <c r="M15" s="43">
        <v>0</v>
      </c>
      <c r="N15" s="53">
        <f>6.8/3.6</f>
        <v>1.8888888888888888</v>
      </c>
      <c r="O15" s="53">
        <v>24.1</v>
      </c>
      <c r="P15" s="45">
        <v>1413</v>
      </c>
      <c r="Q15" s="43">
        <v>132.6</v>
      </c>
      <c r="R15" s="53">
        <v>6.16</v>
      </c>
      <c r="S15" s="43">
        <v>900.2</v>
      </c>
      <c r="T15" s="45">
        <v>1004</v>
      </c>
      <c r="U15" s="53">
        <v>45.31</v>
      </c>
      <c r="V15" s="45">
        <v>1142</v>
      </c>
      <c r="W15" s="53">
        <v>-35.29</v>
      </c>
      <c r="X15" s="45">
        <v>2147</v>
      </c>
      <c r="Y15" s="46">
        <v>1.372</v>
      </c>
    </row>
    <row r="16" spans="1:25" ht="12.75">
      <c r="A16" s="6">
        <v>2024</v>
      </c>
      <c r="B16" s="52">
        <v>45396</v>
      </c>
      <c r="C16" s="36">
        <v>27.86</v>
      </c>
      <c r="D16" s="45">
        <v>1436</v>
      </c>
      <c r="E16" s="36">
        <v>22.43</v>
      </c>
      <c r="F16" s="45">
        <v>536</v>
      </c>
      <c r="G16" s="53">
        <v>25</v>
      </c>
      <c r="H16" s="36">
        <v>88.02</v>
      </c>
      <c r="I16" s="45">
        <v>659</v>
      </c>
      <c r="J16" s="36">
        <v>69.13</v>
      </c>
      <c r="K16" s="45">
        <v>1444</v>
      </c>
      <c r="L16" s="53">
        <v>80.21</v>
      </c>
      <c r="M16" s="35">
        <v>0</v>
      </c>
      <c r="N16" s="36">
        <f>5.8/3.6</f>
        <v>1.611111111111111</v>
      </c>
      <c r="O16" s="36">
        <v>19.9</v>
      </c>
      <c r="P16" s="45">
        <v>1235</v>
      </c>
      <c r="Q16" s="35">
        <v>98.8</v>
      </c>
      <c r="R16" s="36">
        <v>5.67</v>
      </c>
      <c r="S16" s="35">
        <v>405.2</v>
      </c>
      <c r="T16" s="6">
        <v>1419</v>
      </c>
      <c r="U16" s="53">
        <v>41.74</v>
      </c>
      <c r="V16" s="45">
        <v>1118</v>
      </c>
      <c r="W16" s="45">
        <v>-41.64</v>
      </c>
      <c r="X16" s="45">
        <v>2002</v>
      </c>
      <c r="Y16" s="46">
        <v>2.173</v>
      </c>
    </row>
    <row r="17" spans="1:25" ht="12.75">
      <c r="A17" s="6">
        <v>2024</v>
      </c>
      <c r="B17" s="52">
        <v>45397</v>
      </c>
      <c r="C17" s="36">
        <v>30.7</v>
      </c>
      <c r="D17" s="45">
        <v>1519</v>
      </c>
      <c r="E17" s="36">
        <v>21.92</v>
      </c>
      <c r="F17" s="45">
        <v>634</v>
      </c>
      <c r="G17" s="53">
        <v>25.09</v>
      </c>
      <c r="H17" s="36">
        <v>96.16</v>
      </c>
      <c r="I17" s="45">
        <v>628</v>
      </c>
      <c r="J17" s="36">
        <v>54.22</v>
      </c>
      <c r="K17" s="45">
        <v>1228</v>
      </c>
      <c r="L17" s="53">
        <v>81</v>
      </c>
      <c r="M17" s="35">
        <v>0.5</v>
      </c>
      <c r="N17" s="36">
        <f>7.6/3.6</f>
        <v>2.111111111111111</v>
      </c>
      <c r="O17" s="36">
        <v>27.7</v>
      </c>
      <c r="P17" s="45">
        <v>757</v>
      </c>
      <c r="Q17" s="35">
        <v>102.3</v>
      </c>
      <c r="R17" s="36">
        <v>6.29</v>
      </c>
      <c r="S17" s="35">
        <v>950.9</v>
      </c>
      <c r="T17" s="6">
        <v>1244</v>
      </c>
      <c r="U17" s="53">
        <v>31.86</v>
      </c>
      <c r="V17" s="45">
        <v>1100</v>
      </c>
      <c r="W17" s="53">
        <v>-38.73</v>
      </c>
      <c r="X17" s="45">
        <v>2232</v>
      </c>
      <c r="Y17" s="46">
        <v>2.205</v>
      </c>
    </row>
    <row r="18" spans="1:25" ht="12.75">
      <c r="A18" s="6">
        <v>2024</v>
      </c>
      <c r="B18" s="52">
        <v>45398</v>
      </c>
      <c r="C18" s="36">
        <v>30.4</v>
      </c>
      <c r="D18" s="45">
        <v>1422</v>
      </c>
      <c r="E18" s="36">
        <v>22</v>
      </c>
      <c r="F18" s="45">
        <v>600</v>
      </c>
      <c r="G18" s="53">
        <v>26.11</v>
      </c>
      <c r="H18" s="36">
        <v>92.21</v>
      </c>
      <c r="I18" s="45">
        <v>558</v>
      </c>
      <c r="J18" s="36">
        <v>57.17</v>
      </c>
      <c r="K18" s="45">
        <v>1411</v>
      </c>
      <c r="L18" s="53">
        <v>75.03</v>
      </c>
      <c r="M18" s="35">
        <v>0</v>
      </c>
      <c r="N18" s="36">
        <f>6.5/3.6</f>
        <v>1.8055555555555556</v>
      </c>
      <c r="O18" s="36">
        <v>24.2</v>
      </c>
      <c r="P18" s="45">
        <v>1407</v>
      </c>
      <c r="Q18" s="35">
        <v>42.6</v>
      </c>
      <c r="R18" s="6">
        <v>6.37</v>
      </c>
      <c r="S18" s="35">
        <v>851.5</v>
      </c>
      <c r="T18" s="6">
        <v>1013</v>
      </c>
      <c r="U18" s="45">
        <v>26.25</v>
      </c>
      <c r="V18" s="45">
        <v>1355</v>
      </c>
      <c r="W18" s="45">
        <v>-38.94</v>
      </c>
      <c r="X18" s="45">
        <v>2235</v>
      </c>
      <c r="Y18" s="46">
        <v>2.042</v>
      </c>
    </row>
    <row r="19" spans="1:25" ht="12.75">
      <c r="A19" s="6">
        <v>2024</v>
      </c>
      <c r="B19" s="52">
        <v>45399</v>
      </c>
      <c r="C19" s="36">
        <v>30.52</v>
      </c>
      <c r="D19" s="45">
        <v>1510</v>
      </c>
      <c r="E19" s="36">
        <v>22.33</v>
      </c>
      <c r="F19" s="45">
        <v>620</v>
      </c>
      <c r="G19" s="53">
        <v>25.1</v>
      </c>
      <c r="H19" s="36">
        <v>96.94</v>
      </c>
      <c r="I19" s="45">
        <v>349</v>
      </c>
      <c r="J19" s="36">
        <v>58.86</v>
      </c>
      <c r="K19" s="45">
        <v>1358</v>
      </c>
      <c r="L19" s="53">
        <v>83.11</v>
      </c>
      <c r="M19" s="35">
        <v>0</v>
      </c>
      <c r="N19" s="36">
        <f>6.6/3.6</f>
        <v>1.8333333333333333</v>
      </c>
      <c r="O19" s="36">
        <v>32.83</v>
      </c>
      <c r="P19" s="45">
        <v>2139</v>
      </c>
      <c r="Q19" s="35">
        <v>356.1</v>
      </c>
      <c r="R19" s="36">
        <v>6.48</v>
      </c>
      <c r="S19" s="35">
        <v>1099.7</v>
      </c>
      <c r="T19" s="6">
        <v>1144</v>
      </c>
      <c r="U19" s="53">
        <v>26.36</v>
      </c>
      <c r="V19" s="45">
        <v>1012</v>
      </c>
      <c r="W19" s="53">
        <v>-33.65</v>
      </c>
      <c r="X19" s="45">
        <v>2312</v>
      </c>
      <c r="Y19" s="46">
        <v>1.712</v>
      </c>
    </row>
    <row r="20" spans="1:25" ht="12.75">
      <c r="A20" s="6">
        <v>2024</v>
      </c>
      <c r="B20" s="52">
        <v>45400</v>
      </c>
      <c r="C20" s="36">
        <v>27.83</v>
      </c>
      <c r="D20" s="45">
        <v>1408</v>
      </c>
      <c r="E20" s="36">
        <v>19.41</v>
      </c>
      <c r="F20" s="45">
        <v>2330</v>
      </c>
      <c r="G20" s="53">
        <v>23.24</v>
      </c>
      <c r="H20" s="36">
        <v>98.91</v>
      </c>
      <c r="I20" s="45">
        <v>2358</v>
      </c>
      <c r="J20" s="36">
        <v>71</v>
      </c>
      <c r="K20" s="45">
        <v>1406</v>
      </c>
      <c r="L20" s="53">
        <v>88.03</v>
      </c>
      <c r="M20" s="35">
        <v>0</v>
      </c>
      <c r="N20" s="36">
        <f>9.6/3.6</f>
        <v>2.6666666666666665</v>
      </c>
      <c r="O20" s="36">
        <v>27.81</v>
      </c>
      <c r="P20" s="45">
        <v>1204</v>
      </c>
      <c r="Q20" s="35">
        <v>189.6</v>
      </c>
      <c r="R20" s="36">
        <v>5.52</v>
      </c>
      <c r="S20" s="35">
        <v>930.8</v>
      </c>
      <c r="T20" s="6">
        <v>1238</v>
      </c>
      <c r="U20" s="53">
        <v>31.1</v>
      </c>
      <c r="V20" s="45">
        <v>1204</v>
      </c>
      <c r="W20" s="53">
        <v>-33.86</v>
      </c>
      <c r="X20" s="45">
        <v>2144</v>
      </c>
      <c r="Y20" s="46">
        <v>1.183</v>
      </c>
    </row>
    <row r="21" spans="1:25" ht="12.75">
      <c r="A21" s="6">
        <v>2024</v>
      </c>
      <c r="B21" s="52">
        <v>45401</v>
      </c>
      <c r="C21" s="36">
        <v>31.62</v>
      </c>
      <c r="D21" s="45">
        <v>1416</v>
      </c>
      <c r="E21" s="36">
        <v>16.17</v>
      </c>
      <c r="F21" s="45">
        <v>659</v>
      </c>
      <c r="G21" s="53">
        <v>23</v>
      </c>
      <c r="H21" s="36">
        <v>94.17</v>
      </c>
      <c r="I21" s="45">
        <v>654</v>
      </c>
      <c r="J21" s="36">
        <v>49.25</v>
      </c>
      <c r="K21" s="45">
        <v>1333</v>
      </c>
      <c r="L21" s="53">
        <v>77</v>
      </c>
      <c r="M21" s="35">
        <v>0</v>
      </c>
      <c r="N21" s="36">
        <f>9.4/3.6</f>
        <v>2.611111111111111</v>
      </c>
      <c r="O21" s="36">
        <v>23.47</v>
      </c>
      <c r="P21" s="45">
        <v>1050</v>
      </c>
      <c r="Q21" s="35">
        <v>136.4</v>
      </c>
      <c r="R21" s="36">
        <v>6.39</v>
      </c>
      <c r="S21" s="35">
        <v>806</v>
      </c>
      <c r="T21" s="6">
        <v>1214</v>
      </c>
      <c r="U21" s="53">
        <v>36.68</v>
      </c>
      <c r="V21" s="45">
        <v>1232</v>
      </c>
      <c r="W21" s="45">
        <v>-16.14</v>
      </c>
      <c r="X21" s="45">
        <v>515</v>
      </c>
      <c r="Y21" s="44">
        <v>3.476</v>
      </c>
    </row>
    <row r="22" spans="1:25" ht="12.75">
      <c r="A22" s="6">
        <v>2024</v>
      </c>
      <c r="B22" s="52">
        <v>45402</v>
      </c>
      <c r="C22" s="45">
        <v>32.18</v>
      </c>
      <c r="D22" s="45">
        <v>1517</v>
      </c>
      <c r="E22" s="53">
        <v>18.22</v>
      </c>
      <c r="F22" s="45">
        <v>544</v>
      </c>
      <c r="G22" s="53">
        <v>23.94</v>
      </c>
      <c r="H22" s="53">
        <v>92.82</v>
      </c>
      <c r="I22" s="45">
        <v>539</v>
      </c>
      <c r="J22" s="53">
        <v>50.01</v>
      </c>
      <c r="K22" s="45">
        <v>1508</v>
      </c>
      <c r="L22" s="53">
        <v>78.03</v>
      </c>
      <c r="M22" s="43">
        <v>0</v>
      </c>
      <c r="N22" s="53">
        <f>7.8/3.6</f>
        <v>2.1666666666666665</v>
      </c>
      <c r="O22" s="53">
        <v>20</v>
      </c>
      <c r="P22" s="45">
        <v>1023</v>
      </c>
      <c r="Q22" s="43">
        <v>143.7</v>
      </c>
      <c r="R22" s="53">
        <v>6.86</v>
      </c>
      <c r="S22" s="43">
        <v>799</v>
      </c>
      <c r="T22" s="45">
        <v>1148</v>
      </c>
      <c r="U22" s="53">
        <v>36.53</v>
      </c>
      <c r="V22" s="45">
        <v>1335</v>
      </c>
      <c r="W22" s="53">
        <v>-16.26</v>
      </c>
      <c r="X22" s="45">
        <v>642</v>
      </c>
      <c r="Y22" s="44">
        <v>3.516</v>
      </c>
    </row>
    <row r="23" spans="1:25" ht="12.75">
      <c r="A23" s="6">
        <v>2024</v>
      </c>
      <c r="B23" s="52">
        <v>45403</v>
      </c>
      <c r="C23" s="53">
        <v>31.3</v>
      </c>
      <c r="D23" s="45">
        <v>1454</v>
      </c>
      <c r="E23" s="53">
        <v>19</v>
      </c>
      <c r="F23" s="45">
        <v>433</v>
      </c>
      <c r="G23" s="53">
        <v>24.52</v>
      </c>
      <c r="H23" s="53">
        <v>93</v>
      </c>
      <c r="I23" s="45">
        <v>412</v>
      </c>
      <c r="J23" s="53">
        <v>42.14</v>
      </c>
      <c r="K23" s="45">
        <v>1421</v>
      </c>
      <c r="L23" s="53">
        <v>71.26</v>
      </c>
      <c r="M23" s="43">
        <v>0</v>
      </c>
      <c r="N23" s="53">
        <f>6.1/3.6</f>
        <v>1.6944444444444442</v>
      </c>
      <c r="O23" s="53">
        <v>15.88</v>
      </c>
      <c r="P23" s="45">
        <v>1055</v>
      </c>
      <c r="Q23" s="43">
        <v>146.6</v>
      </c>
      <c r="R23" s="53">
        <v>7.02</v>
      </c>
      <c r="S23" s="43">
        <v>786</v>
      </c>
      <c r="T23" s="45">
        <v>1124</v>
      </c>
      <c r="U23" s="53">
        <v>39.59</v>
      </c>
      <c r="V23" s="45">
        <v>1305</v>
      </c>
      <c r="W23" s="53">
        <v>-17.21</v>
      </c>
      <c r="X23" s="45">
        <v>535</v>
      </c>
      <c r="Y23" s="46">
        <v>3.457</v>
      </c>
    </row>
    <row r="24" spans="1:25" ht="12.75">
      <c r="A24" s="6">
        <v>2024</v>
      </c>
      <c r="B24" s="52">
        <v>45404</v>
      </c>
      <c r="C24" s="53"/>
      <c r="D24" s="45"/>
      <c r="E24" s="53"/>
      <c r="F24" s="45"/>
      <c r="G24" s="53"/>
      <c r="H24" s="53"/>
      <c r="I24" s="45"/>
      <c r="J24" s="53"/>
      <c r="K24" s="45"/>
      <c r="L24" s="53"/>
      <c r="M24" s="45"/>
      <c r="N24" s="53"/>
      <c r="O24" s="53"/>
      <c r="P24" s="45"/>
      <c r="Q24" s="43"/>
      <c r="R24" s="53"/>
      <c r="S24" s="43"/>
      <c r="T24" s="45"/>
      <c r="U24" s="45"/>
      <c r="V24" s="45"/>
      <c r="W24" s="45"/>
      <c r="X24" s="45"/>
      <c r="Y24" s="46"/>
    </row>
    <row r="25" spans="1:26" ht="12.75">
      <c r="A25" s="6">
        <v>2024</v>
      </c>
      <c r="B25" s="52">
        <v>45405</v>
      </c>
      <c r="C25" s="45"/>
      <c r="D25" s="45"/>
      <c r="E25" s="45"/>
      <c r="F25" s="45"/>
      <c r="G25" s="53"/>
      <c r="H25" s="53"/>
      <c r="I25" s="45"/>
      <c r="J25" s="53"/>
      <c r="K25" s="45"/>
      <c r="L25" s="53"/>
      <c r="M25" s="45"/>
      <c r="N25" s="53"/>
      <c r="O25" s="53"/>
      <c r="P25" s="45"/>
      <c r="Q25" s="43"/>
      <c r="R25" s="53"/>
      <c r="S25" s="43"/>
      <c r="T25" s="45"/>
      <c r="U25" s="53"/>
      <c r="V25" s="45"/>
      <c r="W25" s="53"/>
      <c r="X25" s="45"/>
      <c r="Y25" s="46"/>
      <c r="Z25" s="31"/>
    </row>
    <row r="26" spans="1:25" ht="12.75">
      <c r="A26" s="6">
        <v>2024</v>
      </c>
      <c r="B26" s="52">
        <v>45406</v>
      </c>
      <c r="C26" s="53"/>
      <c r="D26" s="45"/>
      <c r="E26" s="53"/>
      <c r="F26" s="45"/>
      <c r="G26" s="53"/>
      <c r="H26" s="53"/>
      <c r="I26" s="45"/>
      <c r="J26" s="45"/>
      <c r="K26" s="45"/>
      <c r="L26" s="53"/>
      <c r="M26" s="45"/>
      <c r="N26" s="53"/>
      <c r="O26" s="53"/>
      <c r="P26" s="45"/>
      <c r="Q26" s="43"/>
      <c r="R26" s="53"/>
      <c r="S26" s="43"/>
      <c r="T26" s="45"/>
      <c r="U26" s="53"/>
      <c r="V26" s="45"/>
      <c r="W26" s="53"/>
      <c r="X26" s="45"/>
      <c r="Y26" s="46"/>
    </row>
    <row r="27" spans="1:25" ht="12.75">
      <c r="A27" s="6">
        <v>2024</v>
      </c>
      <c r="B27" s="52">
        <v>45407</v>
      </c>
      <c r="C27" s="53"/>
      <c r="D27" s="45"/>
      <c r="E27" s="45"/>
      <c r="F27" s="45"/>
      <c r="G27" s="53"/>
      <c r="H27" s="53"/>
      <c r="I27" s="45"/>
      <c r="J27" s="53"/>
      <c r="K27" s="45"/>
      <c r="L27" s="53"/>
      <c r="M27" s="45"/>
      <c r="N27" s="53"/>
      <c r="O27" s="53"/>
      <c r="P27" s="45"/>
      <c r="Q27" s="43"/>
      <c r="R27" s="53"/>
      <c r="S27" s="43"/>
      <c r="T27" s="45"/>
      <c r="U27" s="53"/>
      <c r="V27" s="45"/>
      <c r="W27" s="45"/>
      <c r="X27" s="45"/>
      <c r="Y27" s="44"/>
    </row>
    <row r="28" spans="1:25" ht="12.75">
      <c r="A28" s="6">
        <v>2024</v>
      </c>
      <c r="B28" s="52">
        <v>45408</v>
      </c>
      <c r="C28" s="53"/>
      <c r="D28" s="45"/>
      <c r="E28" s="53"/>
      <c r="F28" s="45"/>
      <c r="G28" s="53"/>
      <c r="H28" s="53"/>
      <c r="I28" s="45"/>
      <c r="J28" s="53"/>
      <c r="K28" s="45"/>
      <c r="L28" s="53"/>
      <c r="M28" s="45"/>
      <c r="N28" s="53"/>
      <c r="O28" s="53"/>
      <c r="P28" s="45"/>
      <c r="Q28" s="43"/>
      <c r="R28" s="53"/>
      <c r="S28" s="43"/>
      <c r="T28" s="45"/>
      <c r="U28" s="53"/>
      <c r="V28" s="45"/>
      <c r="W28" s="45"/>
      <c r="X28" s="45"/>
      <c r="Y28" s="44"/>
    </row>
    <row r="29" spans="1:25" ht="12.75">
      <c r="A29" s="6">
        <v>2024</v>
      </c>
      <c r="B29" s="52">
        <v>45409</v>
      </c>
      <c r="C29" s="53"/>
      <c r="D29" s="45"/>
      <c r="E29" s="45"/>
      <c r="F29" s="45"/>
      <c r="G29" s="53"/>
      <c r="H29" s="53"/>
      <c r="I29" s="45"/>
      <c r="J29" s="53"/>
      <c r="K29" s="45"/>
      <c r="L29" s="53"/>
      <c r="M29" s="45"/>
      <c r="N29" s="53"/>
      <c r="O29" s="53"/>
      <c r="P29" s="45"/>
      <c r="Q29" s="43"/>
      <c r="R29" s="53"/>
      <c r="S29" s="43"/>
      <c r="T29" s="45"/>
      <c r="U29" s="53"/>
      <c r="V29" s="45"/>
      <c r="W29" s="53"/>
      <c r="X29" s="45"/>
      <c r="Y29" s="44"/>
    </row>
    <row r="30" spans="1:25" ht="12.75">
      <c r="A30" s="6">
        <v>2024</v>
      </c>
      <c r="B30" s="52">
        <v>45410</v>
      </c>
      <c r="C30" s="53"/>
      <c r="D30" s="45"/>
      <c r="E30" s="53"/>
      <c r="F30" s="45"/>
      <c r="G30" s="53"/>
      <c r="H30" s="53"/>
      <c r="I30" s="45"/>
      <c r="J30" s="45"/>
      <c r="K30" s="45"/>
      <c r="L30" s="53"/>
      <c r="M30" s="43"/>
      <c r="N30" s="53"/>
      <c r="O30" s="53"/>
      <c r="P30" s="45"/>
      <c r="Q30" s="43"/>
      <c r="R30" s="53"/>
      <c r="S30" s="43"/>
      <c r="T30" s="45"/>
      <c r="U30" s="53"/>
      <c r="V30" s="45"/>
      <c r="W30" s="53"/>
      <c r="X30" s="45"/>
      <c r="Y30" s="46"/>
    </row>
    <row r="31" spans="1:25" ht="12.75">
      <c r="A31" s="6">
        <v>2024</v>
      </c>
      <c r="B31" s="52">
        <v>45411</v>
      </c>
      <c r="C31" s="45"/>
      <c r="D31" s="45"/>
      <c r="E31" s="53"/>
      <c r="F31" s="45"/>
      <c r="G31" s="53"/>
      <c r="H31" s="53"/>
      <c r="I31" s="45"/>
      <c r="J31" s="53"/>
      <c r="K31" s="45"/>
      <c r="L31" s="53"/>
      <c r="M31" s="45"/>
      <c r="N31" s="53"/>
      <c r="O31" s="53"/>
      <c r="P31" s="45"/>
      <c r="Q31" s="43"/>
      <c r="R31" s="53"/>
      <c r="S31" s="43"/>
      <c r="T31" s="45"/>
      <c r="U31" s="53"/>
      <c r="V31" s="45"/>
      <c r="W31" s="45"/>
      <c r="X31" s="45"/>
      <c r="Y31" s="46"/>
    </row>
    <row r="32" spans="1:25" ht="12.75">
      <c r="A32" s="6">
        <v>2024</v>
      </c>
      <c r="B32" s="52">
        <v>45412</v>
      </c>
      <c r="C32" s="53"/>
      <c r="D32" s="45"/>
      <c r="E32" s="53"/>
      <c r="F32" s="45"/>
      <c r="G32" s="53"/>
      <c r="H32" s="53"/>
      <c r="I32" s="45"/>
      <c r="J32" s="53"/>
      <c r="K32" s="45"/>
      <c r="L32" s="53"/>
      <c r="M32" s="45"/>
      <c r="N32" s="53"/>
      <c r="O32" s="53"/>
      <c r="P32" s="45"/>
      <c r="Q32" s="45"/>
      <c r="R32" s="53"/>
      <c r="S32" s="43"/>
      <c r="T32" s="45"/>
      <c r="U32" s="53"/>
      <c r="V32" s="45"/>
      <c r="W32" s="53"/>
      <c r="X32" s="45"/>
      <c r="Y32" s="46"/>
    </row>
    <row r="33" spans="2:25" ht="12.75">
      <c r="B33" s="55"/>
      <c r="C33" s="56">
        <f>AVERAGE(C3:C32)</f>
        <v>30.728095238095236</v>
      </c>
      <c r="D33" s="57"/>
      <c r="E33" s="56">
        <f>AVERAGE(E3:E32)</f>
        <v>21.076190476190476</v>
      </c>
      <c r="F33" s="57"/>
      <c r="G33" s="56">
        <f>AVERAGE(G3:G32)</f>
        <v>25.11809523809524</v>
      </c>
      <c r="H33" s="56">
        <f>AVERAGE(H3:H32)</f>
        <v>94.38238095238096</v>
      </c>
      <c r="I33" s="57"/>
      <c r="J33" s="56">
        <f>AVERAGE(J3:J32)</f>
        <v>56.723333333333336</v>
      </c>
      <c r="K33" s="57"/>
      <c r="L33" s="56">
        <f>AVERAGE(L3:L32)</f>
        <v>79.08333333333333</v>
      </c>
      <c r="M33" s="40">
        <f>SUM(M3:M32)</f>
        <v>22.400000000000002</v>
      </c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40">
        <f>SUM(Y3:Y32)</f>
        <v>49.694</v>
      </c>
    </row>
  </sheetData>
  <sheetProtection/>
  <mergeCells count="2">
    <mergeCell ref="A1:A2"/>
    <mergeCell ref="B1:B2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35"/>
  <sheetViews>
    <sheetView view="pageBreakPreview" zoomScale="78" zoomScaleSheetLayoutView="78" zoomScalePageLayoutView="0" workbookViewId="0" topLeftCell="B2">
      <selection activeCell="C4" sqref="C4"/>
    </sheetView>
  </sheetViews>
  <sheetFormatPr defaultColWidth="9.140625" defaultRowHeight="12.75"/>
  <cols>
    <col min="1" max="1" width="7.28125" style="0" customWidth="1"/>
    <col min="2" max="2" width="8.28125" style="0" customWidth="1"/>
    <col min="3" max="3" width="9.7109375" style="0" customWidth="1"/>
    <col min="5" max="5" width="9.7109375" style="0" customWidth="1"/>
    <col min="6" max="6" width="8.28125" style="0" customWidth="1"/>
    <col min="7" max="7" width="9.7109375" style="0" customWidth="1"/>
    <col min="9" max="9" width="7.28125" style="0" customWidth="1"/>
    <col min="11" max="11" width="7.28125" style="0" customWidth="1"/>
    <col min="13" max="13" width="7.28125" style="0" customWidth="1"/>
    <col min="15" max="15" width="10.7109375" style="0" customWidth="1"/>
    <col min="16" max="17" width="7.7109375" style="0" customWidth="1"/>
    <col min="18" max="18" width="8.00390625" style="0" customWidth="1"/>
    <col min="20" max="20" width="8.7109375" style="0" customWidth="1"/>
    <col min="21" max="21" width="8.28125" style="0" customWidth="1"/>
    <col min="22" max="22" width="7.00390625" style="0" customWidth="1"/>
    <col min="23" max="24" width="7.7109375" style="0" customWidth="1"/>
    <col min="25" max="25" width="7.57421875" style="0" customWidth="1"/>
  </cols>
  <sheetData>
    <row r="1" spans="1:5" ht="12.75">
      <c r="A1" s="70">
        <v>39448</v>
      </c>
      <c r="B1" s="70"/>
      <c r="C1" s="8">
        <v>1</v>
      </c>
      <c r="E1">
        <v>3.6</v>
      </c>
    </row>
    <row r="2" spans="1:25" ht="33.75">
      <c r="A2" s="71" t="s">
        <v>12</v>
      </c>
      <c r="B2" s="71" t="s">
        <v>13</v>
      </c>
      <c r="C2" s="9" t="s">
        <v>14</v>
      </c>
      <c r="D2" s="9" t="s">
        <v>15</v>
      </c>
      <c r="E2" s="9" t="s">
        <v>16</v>
      </c>
      <c r="F2" s="9" t="s">
        <v>17</v>
      </c>
      <c r="G2" s="9" t="s">
        <v>18</v>
      </c>
      <c r="H2" s="9" t="s">
        <v>19</v>
      </c>
      <c r="I2" s="9" t="s">
        <v>15</v>
      </c>
      <c r="J2" s="9" t="s">
        <v>20</v>
      </c>
      <c r="K2" s="9" t="s">
        <v>17</v>
      </c>
      <c r="L2" s="9" t="s">
        <v>21</v>
      </c>
      <c r="M2" s="10" t="s">
        <v>22</v>
      </c>
      <c r="N2" s="9" t="s">
        <v>23</v>
      </c>
      <c r="O2" s="9" t="s">
        <v>24</v>
      </c>
      <c r="P2" s="9" t="s">
        <v>15</v>
      </c>
      <c r="Q2" s="9" t="s">
        <v>35</v>
      </c>
      <c r="R2" s="9" t="s">
        <v>25</v>
      </c>
      <c r="S2" s="9" t="s">
        <v>26</v>
      </c>
      <c r="T2" s="10" t="s">
        <v>15</v>
      </c>
      <c r="U2" s="9" t="s">
        <v>27</v>
      </c>
      <c r="V2" s="9" t="s">
        <v>15</v>
      </c>
      <c r="W2" s="9" t="s">
        <v>28</v>
      </c>
      <c r="X2" s="9" t="s">
        <v>17</v>
      </c>
      <c r="Y2" s="10" t="s">
        <v>29</v>
      </c>
    </row>
    <row r="3" spans="1:25" ht="12.75">
      <c r="A3" s="72"/>
      <c r="B3" s="72"/>
      <c r="C3" s="10" t="s">
        <v>30</v>
      </c>
      <c r="D3" s="10"/>
      <c r="E3" s="10" t="s">
        <v>30</v>
      </c>
      <c r="F3" s="10"/>
      <c r="G3" s="10" t="s">
        <v>30</v>
      </c>
      <c r="H3" s="10" t="s">
        <v>31</v>
      </c>
      <c r="I3" s="10"/>
      <c r="J3" s="10" t="s">
        <v>31</v>
      </c>
      <c r="K3" s="10"/>
      <c r="L3" s="10" t="s">
        <v>31</v>
      </c>
      <c r="M3" s="10" t="s">
        <v>32</v>
      </c>
      <c r="N3" s="10" t="s">
        <v>33</v>
      </c>
      <c r="O3" s="10" t="s">
        <v>42</v>
      </c>
      <c r="P3" s="10"/>
      <c r="Q3" s="10"/>
      <c r="R3" s="10" t="s">
        <v>34</v>
      </c>
      <c r="S3" s="10"/>
      <c r="T3" s="10"/>
      <c r="U3" s="10"/>
      <c r="V3" s="10"/>
      <c r="W3" s="10"/>
      <c r="X3" s="10"/>
      <c r="Y3" s="10" t="s">
        <v>32</v>
      </c>
    </row>
    <row r="4" spans="1:25" ht="12.75">
      <c r="A4" s="6">
        <v>2024</v>
      </c>
      <c r="B4" s="52">
        <v>45413</v>
      </c>
      <c r="C4" s="6"/>
      <c r="D4" s="6"/>
      <c r="E4" s="36"/>
      <c r="F4" s="6"/>
      <c r="G4" s="53"/>
      <c r="H4" s="36"/>
      <c r="I4" s="6"/>
      <c r="J4" s="36"/>
      <c r="K4" s="6"/>
      <c r="L4" s="53"/>
      <c r="M4" s="6"/>
      <c r="N4" s="33"/>
      <c r="O4" s="33"/>
      <c r="P4" s="6"/>
      <c r="Q4" s="35"/>
      <c r="R4" s="36"/>
      <c r="S4" s="35"/>
      <c r="T4" s="6"/>
      <c r="U4" s="36"/>
      <c r="V4" s="6"/>
      <c r="W4" s="36"/>
      <c r="X4" s="6"/>
      <c r="Y4" s="34"/>
    </row>
    <row r="5" spans="1:25" ht="12.75">
      <c r="A5" s="6">
        <v>2024</v>
      </c>
      <c r="B5" s="52">
        <v>45414</v>
      </c>
      <c r="C5" s="36"/>
      <c r="D5" s="6"/>
      <c r="E5" s="36"/>
      <c r="F5" s="6"/>
      <c r="G5" s="53"/>
      <c r="H5" s="36"/>
      <c r="I5" s="6"/>
      <c r="J5" s="36"/>
      <c r="K5" s="6"/>
      <c r="L5" s="53"/>
      <c r="M5" s="37"/>
      <c r="N5" s="33"/>
      <c r="O5" s="33"/>
      <c r="P5" s="6"/>
      <c r="Q5" s="35"/>
      <c r="R5" s="36"/>
      <c r="S5" s="35"/>
      <c r="T5" s="6"/>
      <c r="U5" s="36"/>
      <c r="V5" s="6"/>
      <c r="W5" s="36"/>
      <c r="X5" s="6"/>
      <c r="Y5" s="6"/>
    </row>
    <row r="6" spans="1:25" ht="12.75">
      <c r="A6" s="6">
        <v>2024</v>
      </c>
      <c r="B6" s="52">
        <v>45415</v>
      </c>
      <c r="C6" s="36"/>
      <c r="D6" s="6"/>
      <c r="E6" s="36"/>
      <c r="F6" s="6"/>
      <c r="G6" s="53"/>
      <c r="H6" s="36"/>
      <c r="I6" s="6"/>
      <c r="J6" s="36"/>
      <c r="K6" s="6"/>
      <c r="L6" s="53"/>
      <c r="M6" s="6"/>
      <c r="N6" s="33"/>
      <c r="O6" s="33"/>
      <c r="P6" s="6"/>
      <c r="Q6" s="35"/>
      <c r="R6" s="36"/>
      <c r="S6" s="35"/>
      <c r="T6" s="6"/>
      <c r="U6" s="36"/>
      <c r="V6" s="6"/>
      <c r="W6" s="6"/>
      <c r="X6" s="6"/>
      <c r="Y6" s="38"/>
    </row>
    <row r="7" spans="1:25" ht="12.75">
      <c r="A7" s="6">
        <v>2024</v>
      </c>
      <c r="B7" s="52">
        <v>45416</v>
      </c>
      <c r="C7" s="6"/>
      <c r="D7" s="6"/>
      <c r="E7" s="36"/>
      <c r="F7" s="6"/>
      <c r="G7" s="53"/>
      <c r="H7" s="36"/>
      <c r="I7" s="6"/>
      <c r="J7" s="36"/>
      <c r="K7" s="6"/>
      <c r="L7" s="53"/>
      <c r="M7" s="6"/>
      <c r="N7" s="33"/>
      <c r="O7" s="33"/>
      <c r="P7" s="6"/>
      <c r="Q7" s="35"/>
      <c r="R7" s="36"/>
      <c r="S7" s="35"/>
      <c r="T7" s="6"/>
      <c r="U7" s="36"/>
      <c r="V7" s="6"/>
      <c r="W7" s="36"/>
      <c r="X7" s="6"/>
      <c r="Y7" s="34"/>
    </row>
    <row r="8" spans="1:25" ht="12.75">
      <c r="A8" s="6">
        <v>2024</v>
      </c>
      <c r="B8" s="52">
        <v>45417</v>
      </c>
      <c r="C8" s="6"/>
      <c r="D8" s="6"/>
      <c r="E8" s="36"/>
      <c r="F8" s="6"/>
      <c r="G8" s="53"/>
      <c r="H8" s="36"/>
      <c r="I8" s="6"/>
      <c r="J8" s="36"/>
      <c r="K8" s="6"/>
      <c r="L8" s="53"/>
      <c r="M8" s="6"/>
      <c r="N8" s="33"/>
      <c r="O8" s="33"/>
      <c r="P8" s="6"/>
      <c r="Q8" s="35"/>
      <c r="R8" s="36"/>
      <c r="S8" s="35"/>
      <c r="T8" s="6"/>
      <c r="U8" s="36"/>
      <c r="V8" s="6"/>
      <c r="W8" s="6"/>
      <c r="X8" s="6"/>
      <c r="Y8" s="34"/>
    </row>
    <row r="9" spans="1:25" ht="12.75">
      <c r="A9" s="6">
        <v>2024</v>
      </c>
      <c r="B9" s="52">
        <v>45418</v>
      </c>
      <c r="C9" s="6"/>
      <c r="D9" s="6"/>
      <c r="E9" s="6"/>
      <c r="F9" s="6"/>
      <c r="G9" s="53"/>
      <c r="H9" s="36"/>
      <c r="I9" s="6"/>
      <c r="J9" s="36"/>
      <c r="K9" s="6"/>
      <c r="L9" s="53"/>
      <c r="M9" s="6"/>
      <c r="N9" s="33"/>
      <c r="O9" s="33"/>
      <c r="P9" s="6"/>
      <c r="Q9" s="35"/>
      <c r="R9" s="36"/>
      <c r="S9" s="35"/>
      <c r="T9" s="6"/>
      <c r="U9" s="36"/>
      <c r="V9" s="6"/>
      <c r="W9" s="6"/>
      <c r="X9" s="6"/>
      <c r="Y9" s="34"/>
    </row>
    <row r="10" spans="1:25" ht="12.75">
      <c r="A10" s="6">
        <v>2024</v>
      </c>
      <c r="B10" s="52">
        <v>45419</v>
      </c>
      <c r="C10" s="36"/>
      <c r="D10" s="6"/>
      <c r="E10" s="36"/>
      <c r="F10" s="6"/>
      <c r="G10" s="53"/>
      <c r="H10" s="36"/>
      <c r="I10" s="6"/>
      <c r="J10" s="6"/>
      <c r="K10" s="6"/>
      <c r="L10" s="53"/>
      <c r="M10" s="6"/>
      <c r="N10" s="33"/>
      <c r="O10" s="33"/>
      <c r="P10" s="6"/>
      <c r="Q10" s="35"/>
      <c r="R10" s="36"/>
      <c r="S10" s="35"/>
      <c r="T10" s="6"/>
      <c r="U10" s="6"/>
      <c r="V10" s="6"/>
      <c r="W10" s="6"/>
      <c r="X10" s="6"/>
      <c r="Y10" s="34"/>
    </row>
    <row r="11" spans="1:25" ht="12.75">
      <c r="A11" s="6">
        <v>2024</v>
      </c>
      <c r="B11" s="52">
        <v>45420</v>
      </c>
      <c r="C11" s="36"/>
      <c r="D11" s="6"/>
      <c r="E11" s="6"/>
      <c r="F11" s="6"/>
      <c r="G11" s="53"/>
      <c r="H11" s="36"/>
      <c r="I11" s="6"/>
      <c r="J11" s="36"/>
      <c r="K11" s="6"/>
      <c r="L11" s="53"/>
      <c r="M11" s="6"/>
      <c r="N11" s="33"/>
      <c r="O11" s="33"/>
      <c r="P11" s="6"/>
      <c r="Q11" s="35"/>
      <c r="R11" s="36"/>
      <c r="S11" s="35"/>
      <c r="T11" s="6"/>
      <c r="U11" s="36"/>
      <c r="V11" s="6"/>
      <c r="W11" s="36"/>
      <c r="X11" s="6"/>
      <c r="Y11" s="34"/>
    </row>
    <row r="12" spans="1:25" ht="12.75">
      <c r="A12" s="6">
        <v>2024</v>
      </c>
      <c r="B12" s="52">
        <v>45421</v>
      </c>
      <c r="C12" s="36"/>
      <c r="D12" s="6"/>
      <c r="E12" s="6"/>
      <c r="F12" s="6"/>
      <c r="G12" s="53"/>
      <c r="H12" s="36"/>
      <c r="I12" s="6"/>
      <c r="J12" s="36"/>
      <c r="K12" s="6"/>
      <c r="L12" s="53"/>
      <c r="M12" s="6"/>
      <c r="N12" s="33"/>
      <c r="O12" s="33"/>
      <c r="P12" s="6"/>
      <c r="Q12" s="35"/>
      <c r="R12" s="36"/>
      <c r="S12" s="35"/>
      <c r="T12" s="6"/>
      <c r="U12" s="6"/>
      <c r="V12" s="6"/>
      <c r="W12" s="6"/>
      <c r="X12" s="6"/>
      <c r="Y12" s="34"/>
    </row>
    <row r="13" spans="1:25" ht="12.75">
      <c r="A13" s="6">
        <v>2024</v>
      </c>
      <c r="B13" s="52">
        <v>45422</v>
      </c>
      <c r="C13" s="36"/>
      <c r="D13" s="6"/>
      <c r="E13" s="6"/>
      <c r="F13" s="6"/>
      <c r="G13" s="53"/>
      <c r="H13" s="36"/>
      <c r="I13" s="6"/>
      <c r="J13" s="36"/>
      <c r="K13" s="6"/>
      <c r="L13" s="53"/>
      <c r="M13" s="6"/>
      <c r="N13" s="33"/>
      <c r="O13" s="33"/>
      <c r="P13" s="6"/>
      <c r="Q13" s="35"/>
      <c r="R13" s="36"/>
      <c r="S13" s="35"/>
      <c r="T13" s="6"/>
      <c r="U13" s="36"/>
      <c r="V13" s="6"/>
      <c r="W13" s="36"/>
      <c r="X13" s="6"/>
      <c r="Y13" s="38"/>
    </row>
    <row r="14" spans="1:26" ht="12.75">
      <c r="A14" s="6">
        <v>2024</v>
      </c>
      <c r="B14" s="52">
        <v>45423</v>
      </c>
      <c r="C14" s="36"/>
      <c r="D14" s="6"/>
      <c r="E14" s="36"/>
      <c r="F14" s="6"/>
      <c r="G14" s="53"/>
      <c r="H14" s="36"/>
      <c r="I14" s="6"/>
      <c r="J14" s="36"/>
      <c r="K14" s="6"/>
      <c r="L14" s="53"/>
      <c r="M14" s="6"/>
      <c r="N14" s="33"/>
      <c r="O14" s="33"/>
      <c r="P14" s="6"/>
      <c r="Q14" s="35"/>
      <c r="R14" s="36"/>
      <c r="S14" s="35"/>
      <c r="T14" s="6"/>
      <c r="U14" s="36"/>
      <c r="V14" s="6"/>
      <c r="W14" s="6"/>
      <c r="X14" s="6"/>
      <c r="Y14" s="38"/>
      <c r="Z14" s="13"/>
    </row>
    <row r="15" spans="1:25" ht="12.75">
      <c r="A15" s="6">
        <v>2024</v>
      </c>
      <c r="B15" s="52">
        <v>45424</v>
      </c>
      <c r="C15" s="36"/>
      <c r="D15" s="6"/>
      <c r="E15" s="6"/>
      <c r="F15" s="6"/>
      <c r="G15" s="53"/>
      <c r="H15" s="36"/>
      <c r="I15" s="6"/>
      <c r="J15" s="36"/>
      <c r="K15" s="6"/>
      <c r="L15" s="53"/>
      <c r="M15" s="6"/>
      <c r="N15" s="33"/>
      <c r="O15" s="33"/>
      <c r="P15" s="6"/>
      <c r="Q15" s="35"/>
      <c r="R15" s="36"/>
      <c r="S15" s="35"/>
      <c r="T15" s="6"/>
      <c r="U15" s="36"/>
      <c r="V15" s="6"/>
      <c r="W15" s="36"/>
      <c r="X15" s="6"/>
      <c r="Y15" s="34"/>
    </row>
    <row r="16" spans="1:25" ht="12.75">
      <c r="A16" s="6">
        <v>2024</v>
      </c>
      <c r="B16" s="52">
        <v>45425</v>
      </c>
      <c r="C16" s="6"/>
      <c r="D16" s="6"/>
      <c r="E16" s="36"/>
      <c r="F16" s="6"/>
      <c r="G16" s="53"/>
      <c r="H16" s="36"/>
      <c r="I16" s="6"/>
      <c r="J16" s="36"/>
      <c r="K16" s="6"/>
      <c r="L16" s="53"/>
      <c r="M16" s="6"/>
      <c r="N16" s="33"/>
      <c r="O16" s="33"/>
      <c r="P16" s="6"/>
      <c r="Q16" s="35"/>
      <c r="R16" s="36"/>
      <c r="S16" s="35"/>
      <c r="T16" s="6"/>
      <c r="U16" s="36"/>
      <c r="V16" s="6"/>
      <c r="W16" s="36"/>
      <c r="X16" s="6"/>
      <c r="Y16" s="34"/>
    </row>
    <row r="17" spans="1:25" ht="12.75">
      <c r="A17" s="6">
        <v>2024</v>
      </c>
      <c r="B17" s="52">
        <v>45426</v>
      </c>
      <c r="C17" s="6"/>
      <c r="D17" s="6"/>
      <c r="E17" s="36"/>
      <c r="F17" s="6"/>
      <c r="G17" s="53"/>
      <c r="H17" s="36"/>
      <c r="I17" s="6"/>
      <c r="J17" s="36"/>
      <c r="K17" s="6"/>
      <c r="L17" s="53"/>
      <c r="M17" s="6"/>
      <c r="N17" s="33"/>
      <c r="O17" s="33"/>
      <c r="P17" s="6"/>
      <c r="Q17" s="35"/>
      <c r="R17" s="36"/>
      <c r="S17" s="35"/>
      <c r="T17" s="6"/>
      <c r="U17" s="6"/>
      <c r="V17" s="6"/>
      <c r="W17" s="6"/>
      <c r="X17" s="6"/>
      <c r="Y17" s="34"/>
    </row>
    <row r="18" spans="1:25" ht="12.75">
      <c r="A18" s="6">
        <v>2024</v>
      </c>
      <c r="B18" s="52">
        <v>45427</v>
      </c>
      <c r="C18" s="36"/>
      <c r="D18" s="6"/>
      <c r="E18" s="36"/>
      <c r="F18" s="6"/>
      <c r="G18" s="53"/>
      <c r="H18" s="36"/>
      <c r="I18" s="6"/>
      <c r="J18" s="36"/>
      <c r="K18" s="6"/>
      <c r="L18" s="53"/>
      <c r="M18" s="37"/>
      <c r="N18" s="33"/>
      <c r="O18" s="33"/>
      <c r="P18" s="6"/>
      <c r="Q18" s="35"/>
      <c r="R18" s="36"/>
      <c r="S18" s="35"/>
      <c r="T18" s="6"/>
      <c r="U18" s="6"/>
      <c r="V18" s="6"/>
      <c r="W18" s="36"/>
      <c r="X18" s="6"/>
      <c r="Y18" s="34"/>
    </row>
    <row r="19" spans="1:25" ht="12.75">
      <c r="A19" s="6">
        <v>2024</v>
      </c>
      <c r="B19" s="52">
        <v>45428</v>
      </c>
      <c r="C19" s="36"/>
      <c r="D19" s="6"/>
      <c r="E19" s="6"/>
      <c r="F19" s="6"/>
      <c r="G19" s="53"/>
      <c r="H19" s="36"/>
      <c r="I19" s="6"/>
      <c r="J19" s="36"/>
      <c r="K19" s="6"/>
      <c r="L19" s="53"/>
      <c r="M19" s="6"/>
      <c r="N19" s="33"/>
      <c r="O19" s="33"/>
      <c r="P19" s="6"/>
      <c r="Q19" s="35"/>
      <c r="R19" s="36"/>
      <c r="S19" s="35"/>
      <c r="T19" s="6"/>
      <c r="U19" s="6"/>
      <c r="V19" s="6"/>
      <c r="W19" s="36"/>
      <c r="X19" s="6"/>
      <c r="Y19" s="34"/>
    </row>
    <row r="20" spans="1:25" ht="12.75">
      <c r="A20" s="6">
        <v>2024</v>
      </c>
      <c r="B20" s="52">
        <v>45429</v>
      </c>
      <c r="C20" s="36"/>
      <c r="D20" s="6"/>
      <c r="E20" s="36"/>
      <c r="F20" s="6"/>
      <c r="G20" s="36"/>
      <c r="H20" s="36"/>
      <c r="I20" s="6"/>
      <c r="J20" s="36"/>
      <c r="K20" s="6"/>
      <c r="L20" s="36"/>
      <c r="M20" s="6"/>
      <c r="N20" s="33"/>
      <c r="O20" s="33"/>
      <c r="P20" s="6"/>
      <c r="Q20" s="35"/>
      <c r="R20" s="36"/>
      <c r="S20" s="35"/>
      <c r="T20" s="6"/>
      <c r="U20" s="36"/>
      <c r="V20" s="6"/>
      <c r="W20" s="36"/>
      <c r="X20" s="6"/>
      <c r="Y20" s="34"/>
    </row>
    <row r="21" spans="1:25" ht="12.75">
      <c r="A21" s="6">
        <v>2024</v>
      </c>
      <c r="B21" s="52">
        <v>45430</v>
      </c>
      <c r="C21" s="36"/>
      <c r="D21" s="6"/>
      <c r="E21" s="36"/>
      <c r="F21" s="6"/>
      <c r="G21" s="36"/>
      <c r="H21" s="36"/>
      <c r="I21" s="6"/>
      <c r="J21" s="36"/>
      <c r="K21" s="6"/>
      <c r="L21" s="36"/>
      <c r="M21" s="37"/>
      <c r="N21" s="33"/>
      <c r="O21" s="33"/>
      <c r="P21" s="6"/>
      <c r="Q21" s="35"/>
      <c r="R21" s="36"/>
      <c r="S21" s="35"/>
      <c r="T21" s="6"/>
      <c r="U21" s="36"/>
      <c r="V21" s="6"/>
      <c r="W21" s="36"/>
      <c r="X21" s="6"/>
      <c r="Y21" s="34"/>
    </row>
    <row r="22" spans="1:25" ht="12.75">
      <c r="A22" s="6">
        <v>2024</v>
      </c>
      <c r="B22" s="52">
        <v>45431</v>
      </c>
      <c r="C22" s="36"/>
      <c r="D22" s="6"/>
      <c r="E22" s="36"/>
      <c r="F22" s="6"/>
      <c r="G22" s="36"/>
      <c r="H22" s="36"/>
      <c r="I22" s="6"/>
      <c r="J22" s="36"/>
      <c r="K22" s="6"/>
      <c r="L22" s="36"/>
      <c r="M22" s="37"/>
      <c r="N22" s="33"/>
      <c r="O22" s="33"/>
      <c r="P22" s="6"/>
      <c r="Q22" s="35"/>
      <c r="R22" s="36"/>
      <c r="S22" s="35"/>
      <c r="T22" s="6"/>
      <c r="U22" s="6"/>
      <c r="V22" s="6"/>
      <c r="W22" s="36"/>
      <c r="X22" s="6"/>
      <c r="Y22" s="34"/>
    </row>
    <row r="23" spans="1:25" ht="12.75">
      <c r="A23" s="6">
        <v>2024</v>
      </c>
      <c r="B23" s="52">
        <v>45432</v>
      </c>
      <c r="C23" s="36"/>
      <c r="D23" s="6"/>
      <c r="E23" s="36"/>
      <c r="F23" s="6"/>
      <c r="G23" s="36"/>
      <c r="H23" s="36"/>
      <c r="I23" s="6"/>
      <c r="J23" s="36"/>
      <c r="K23" s="6"/>
      <c r="L23" s="36"/>
      <c r="M23" s="37"/>
      <c r="N23" s="33"/>
      <c r="O23" s="33"/>
      <c r="P23" s="6"/>
      <c r="Q23" s="35"/>
      <c r="R23" s="36"/>
      <c r="S23" s="35"/>
      <c r="T23" s="6"/>
      <c r="U23" s="36"/>
      <c r="V23" s="6"/>
      <c r="W23" s="36"/>
      <c r="X23" s="6"/>
      <c r="Y23" s="34"/>
    </row>
    <row r="24" spans="1:25" ht="12.75">
      <c r="A24" s="6">
        <v>2024</v>
      </c>
      <c r="B24" s="52">
        <v>45433</v>
      </c>
      <c r="C24" s="36"/>
      <c r="D24" s="6"/>
      <c r="E24" s="36"/>
      <c r="F24" s="6"/>
      <c r="G24" s="36"/>
      <c r="H24" s="36"/>
      <c r="I24" s="6"/>
      <c r="J24" s="36"/>
      <c r="K24" s="6"/>
      <c r="L24" s="36"/>
      <c r="M24" s="37"/>
      <c r="N24" s="33"/>
      <c r="O24" s="33"/>
      <c r="P24" s="6"/>
      <c r="Q24" s="35"/>
      <c r="R24" s="36"/>
      <c r="S24" s="6"/>
      <c r="T24" s="6"/>
      <c r="U24" s="36"/>
      <c r="V24" s="6"/>
      <c r="W24" s="6"/>
      <c r="X24" s="6"/>
      <c r="Y24" s="34"/>
    </row>
    <row r="25" spans="1:25" ht="12.75">
      <c r="A25" s="6">
        <v>2024</v>
      </c>
      <c r="B25" s="52">
        <v>45434</v>
      </c>
      <c r="C25" s="36"/>
      <c r="D25" s="6"/>
      <c r="E25" s="36"/>
      <c r="F25" s="6"/>
      <c r="G25" s="36"/>
      <c r="H25" s="36"/>
      <c r="I25" s="6"/>
      <c r="J25" s="36"/>
      <c r="K25" s="6"/>
      <c r="L25" s="36"/>
      <c r="M25" s="37"/>
      <c r="N25" s="33"/>
      <c r="O25" s="33"/>
      <c r="P25" s="6"/>
      <c r="Q25" s="42"/>
      <c r="R25" s="36"/>
      <c r="S25" s="35"/>
      <c r="T25" s="6"/>
      <c r="U25" s="36"/>
      <c r="V25" s="6"/>
      <c r="W25" s="36"/>
      <c r="X25" s="6"/>
      <c r="Y25" s="34"/>
    </row>
    <row r="26" spans="1:26" ht="12.75">
      <c r="A26" s="6">
        <v>2024</v>
      </c>
      <c r="B26" s="52">
        <v>45435</v>
      </c>
      <c r="C26" s="36"/>
      <c r="D26" s="6"/>
      <c r="E26" s="36"/>
      <c r="F26" s="6"/>
      <c r="G26" s="36"/>
      <c r="H26" s="36"/>
      <c r="I26" s="6"/>
      <c r="J26" s="36"/>
      <c r="K26" s="6"/>
      <c r="L26" s="36"/>
      <c r="M26" s="37"/>
      <c r="N26" s="33"/>
      <c r="O26" s="33"/>
      <c r="P26" s="6"/>
      <c r="Q26" s="35"/>
      <c r="R26" s="36"/>
      <c r="S26" s="35"/>
      <c r="T26" s="6"/>
      <c r="U26" s="36"/>
      <c r="V26" s="6"/>
      <c r="W26" s="6"/>
      <c r="X26" s="6"/>
      <c r="Y26" s="38"/>
      <c r="Z26" s="31"/>
    </row>
    <row r="27" spans="1:25" ht="12.75">
      <c r="A27" s="6">
        <v>2024</v>
      </c>
      <c r="B27" s="52">
        <v>45436</v>
      </c>
      <c r="C27" s="36"/>
      <c r="D27" s="6"/>
      <c r="E27" s="36"/>
      <c r="F27" s="6"/>
      <c r="G27" s="36"/>
      <c r="H27" s="36"/>
      <c r="I27" s="6"/>
      <c r="J27" s="36"/>
      <c r="K27" s="6"/>
      <c r="L27" s="36"/>
      <c r="M27" s="37"/>
      <c r="N27" s="33"/>
      <c r="O27" s="33"/>
      <c r="P27" s="6"/>
      <c r="Q27" s="35"/>
      <c r="R27" s="36"/>
      <c r="S27" s="35"/>
      <c r="T27" s="6"/>
      <c r="U27" s="6"/>
      <c r="V27" s="6"/>
      <c r="W27" s="36"/>
      <c r="X27" s="6"/>
      <c r="Y27" s="34"/>
    </row>
    <row r="28" spans="1:25" ht="12.75">
      <c r="A28" s="6">
        <v>2024</v>
      </c>
      <c r="B28" s="52">
        <v>45437</v>
      </c>
      <c r="C28" s="36"/>
      <c r="D28" s="6"/>
      <c r="E28" s="36"/>
      <c r="F28" s="6"/>
      <c r="G28" s="36"/>
      <c r="H28" s="36"/>
      <c r="I28" s="6"/>
      <c r="J28" s="36"/>
      <c r="K28" s="6"/>
      <c r="L28" s="36"/>
      <c r="M28" s="37"/>
      <c r="N28" s="33"/>
      <c r="O28" s="33"/>
      <c r="P28" s="6"/>
      <c r="Q28" s="35"/>
      <c r="R28" s="36"/>
      <c r="S28" s="35"/>
      <c r="T28" s="6"/>
      <c r="U28" s="36"/>
      <c r="V28" s="6"/>
      <c r="W28" s="6"/>
      <c r="X28" s="6"/>
      <c r="Y28" s="34"/>
    </row>
    <row r="29" spans="1:25" ht="12.75">
      <c r="A29" s="6">
        <v>2024</v>
      </c>
      <c r="B29" s="52">
        <v>45438</v>
      </c>
      <c r="C29" s="36"/>
      <c r="D29" s="59"/>
      <c r="E29" s="36"/>
      <c r="F29" s="6"/>
      <c r="G29" s="36"/>
      <c r="H29" s="36"/>
      <c r="I29" s="6"/>
      <c r="J29" s="36"/>
      <c r="K29" s="6"/>
      <c r="L29" s="36"/>
      <c r="M29" s="37"/>
      <c r="N29" s="33"/>
      <c r="O29" s="33"/>
      <c r="P29" s="6"/>
      <c r="Q29" s="35"/>
      <c r="R29" s="36"/>
      <c r="S29" s="35"/>
      <c r="T29" s="6"/>
      <c r="U29" s="36"/>
      <c r="V29" s="6"/>
      <c r="W29" s="6"/>
      <c r="X29" s="6"/>
      <c r="Y29" s="34"/>
    </row>
    <row r="30" spans="1:25" ht="12.75">
      <c r="A30" s="6">
        <v>2024</v>
      </c>
      <c r="B30" s="52">
        <v>45439</v>
      </c>
      <c r="C30" s="36"/>
      <c r="D30" s="6"/>
      <c r="E30" s="36"/>
      <c r="F30" s="6"/>
      <c r="G30" s="36"/>
      <c r="H30" s="36"/>
      <c r="I30" s="6"/>
      <c r="J30" s="36"/>
      <c r="K30" s="6"/>
      <c r="L30" s="36"/>
      <c r="M30" s="37"/>
      <c r="N30" s="33"/>
      <c r="O30" s="33"/>
      <c r="P30" s="6"/>
      <c r="Q30" s="35"/>
      <c r="R30" s="36"/>
      <c r="S30" s="35"/>
      <c r="T30" s="6"/>
      <c r="U30" s="36"/>
      <c r="V30" s="6"/>
      <c r="W30" s="36"/>
      <c r="X30" s="6"/>
      <c r="Y30" s="34"/>
    </row>
    <row r="31" spans="1:25" ht="12.75">
      <c r="A31" s="6">
        <v>2024</v>
      </c>
      <c r="B31" s="52">
        <v>45440</v>
      </c>
      <c r="C31" s="36"/>
      <c r="D31" s="6"/>
      <c r="E31" s="36"/>
      <c r="F31" s="6"/>
      <c r="G31" s="36"/>
      <c r="H31" s="36"/>
      <c r="I31" s="6"/>
      <c r="J31" s="36"/>
      <c r="K31" s="6"/>
      <c r="L31" s="36"/>
      <c r="M31" s="37"/>
      <c r="N31" s="33"/>
      <c r="O31" s="33"/>
      <c r="P31" s="6"/>
      <c r="Q31" s="35"/>
      <c r="R31" s="36"/>
      <c r="S31" s="35"/>
      <c r="T31" s="6"/>
      <c r="U31" s="6"/>
      <c r="V31" s="6"/>
      <c r="W31" s="36"/>
      <c r="X31" s="6"/>
      <c r="Y31" s="34"/>
    </row>
    <row r="32" spans="1:25" ht="12.75">
      <c r="A32" s="6">
        <v>2024</v>
      </c>
      <c r="B32" s="52">
        <v>45441</v>
      </c>
      <c r="C32" s="36"/>
      <c r="D32" s="6"/>
      <c r="E32" s="36"/>
      <c r="F32" s="6"/>
      <c r="G32" s="36"/>
      <c r="H32" s="36"/>
      <c r="I32" s="6"/>
      <c r="J32" s="36"/>
      <c r="K32" s="6"/>
      <c r="L32" s="36"/>
      <c r="M32" s="37"/>
      <c r="N32" s="33"/>
      <c r="O32" s="33"/>
      <c r="P32" s="6"/>
      <c r="Q32" s="35"/>
      <c r="R32" s="36"/>
      <c r="S32" s="35"/>
      <c r="T32" s="6"/>
      <c r="U32" s="36"/>
      <c r="V32" s="6"/>
      <c r="W32" s="36"/>
      <c r="X32" s="6"/>
      <c r="Y32" s="34"/>
    </row>
    <row r="33" spans="1:25" ht="12.75">
      <c r="A33" s="6">
        <v>2024</v>
      </c>
      <c r="B33" s="52">
        <v>45442</v>
      </c>
      <c r="C33" s="36"/>
      <c r="D33" s="6"/>
      <c r="E33" s="36"/>
      <c r="F33" s="6"/>
      <c r="G33" s="36"/>
      <c r="H33" s="36"/>
      <c r="I33" s="6"/>
      <c r="J33" s="36"/>
      <c r="K33" s="6"/>
      <c r="L33" s="36"/>
      <c r="M33" s="35"/>
      <c r="N33" s="33"/>
      <c r="O33" s="33"/>
      <c r="P33" s="6"/>
      <c r="Q33" s="35"/>
      <c r="R33" s="36"/>
      <c r="S33" s="35"/>
      <c r="T33" s="6"/>
      <c r="U33" s="36"/>
      <c r="V33" s="6"/>
      <c r="W33" s="36"/>
      <c r="X33" s="6"/>
      <c r="Y33" s="34"/>
    </row>
    <row r="34" spans="1:25" ht="12.75">
      <c r="A34" s="6">
        <v>2024</v>
      </c>
      <c r="B34" s="52">
        <v>45443</v>
      </c>
      <c r="C34" s="36"/>
      <c r="D34" s="6"/>
      <c r="E34" s="36"/>
      <c r="F34" s="6"/>
      <c r="G34" s="36"/>
      <c r="H34" s="36"/>
      <c r="I34" s="6"/>
      <c r="J34" s="36"/>
      <c r="K34" s="6"/>
      <c r="L34" s="36"/>
      <c r="M34" s="6"/>
      <c r="N34" s="33"/>
      <c r="O34" s="33"/>
      <c r="P34" s="6"/>
      <c r="Q34" s="35"/>
      <c r="R34" s="36"/>
      <c r="S34" s="35"/>
      <c r="T34" s="6"/>
      <c r="U34" s="6"/>
      <c r="V34" s="6"/>
      <c r="W34" s="6"/>
      <c r="X34" s="6"/>
      <c r="Y34" s="34"/>
    </row>
    <row r="35" spans="3:25" ht="12.75">
      <c r="C35" s="39"/>
      <c r="D35" s="32"/>
      <c r="E35" s="39"/>
      <c r="F35" s="32"/>
      <c r="G35" s="39"/>
      <c r="H35" s="39"/>
      <c r="I35" s="32"/>
      <c r="J35" s="39"/>
      <c r="K35" s="32"/>
      <c r="L35" s="39"/>
      <c r="M35" s="40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40"/>
    </row>
  </sheetData>
  <sheetProtection/>
  <mergeCells count="3">
    <mergeCell ref="A1:B1"/>
    <mergeCell ref="A2:A3"/>
    <mergeCell ref="B2:B3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Z34"/>
  <sheetViews>
    <sheetView view="pageBreakPreview" zoomScale="80" zoomScaleSheetLayoutView="80" zoomScalePageLayoutView="0" workbookViewId="0" topLeftCell="B2">
      <selection activeCell="C4" sqref="C4"/>
    </sheetView>
  </sheetViews>
  <sheetFormatPr defaultColWidth="9.140625" defaultRowHeight="12.75"/>
  <cols>
    <col min="1" max="1" width="7.28125" style="0" customWidth="1"/>
    <col min="2" max="2" width="8.28125" style="0" customWidth="1"/>
    <col min="3" max="3" width="9.7109375" style="0" customWidth="1"/>
    <col min="6" max="6" width="8.28125" style="0" customWidth="1"/>
    <col min="7" max="7" width="9.7109375" style="0" customWidth="1"/>
    <col min="9" max="9" width="7.28125" style="0" customWidth="1"/>
    <col min="11" max="11" width="7.28125" style="0" customWidth="1"/>
    <col min="13" max="13" width="7.28125" style="0" customWidth="1"/>
    <col min="16" max="16" width="7.7109375" style="0" customWidth="1"/>
    <col min="17" max="17" width="6.57421875" style="0" customWidth="1"/>
    <col min="18" max="18" width="7.7109375" style="0" customWidth="1"/>
    <col min="19" max="19" width="8.7109375" style="0" customWidth="1"/>
    <col min="20" max="20" width="8.00390625" style="0" customWidth="1"/>
    <col min="21" max="21" width="8.28125" style="0" customWidth="1"/>
    <col min="22" max="22" width="7.00390625" style="0" customWidth="1"/>
    <col min="23" max="23" width="7.7109375" style="0" customWidth="1"/>
    <col min="24" max="24" width="6.7109375" style="0" customWidth="1"/>
    <col min="25" max="25" width="7.28125" style="0" customWidth="1"/>
  </cols>
  <sheetData>
    <row r="1" spans="1:5" ht="12.75">
      <c r="A1" s="70">
        <v>39448</v>
      </c>
      <c r="B1" s="70"/>
      <c r="C1" s="8">
        <v>1</v>
      </c>
      <c r="E1">
        <v>3.6</v>
      </c>
    </row>
    <row r="2" spans="1:25" ht="33.75">
      <c r="A2" s="71" t="s">
        <v>12</v>
      </c>
      <c r="B2" s="73" t="s">
        <v>13</v>
      </c>
      <c r="C2" s="9" t="s">
        <v>14</v>
      </c>
      <c r="D2" s="9" t="s">
        <v>15</v>
      </c>
      <c r="E2" s="9" t="s">
        <v>16</v>
      </c>
      <c r="F2" s="9" t="s">
        <v>17</v>
      </c>
      <c r="G2" s="9" t="s">
        <v>18</v>
      </c>
      <c r="H2" s="9" t="s">
        <v>19</v>
      </c>
      <c r="I2" s="9" t="s">
        <v>15</v>
      </c>
      <c r="J2" s="9" t="s">
        <v>20</v>
      </c>
      <c r="K2" s="9" t="s">
        <v>17</v>
      </c>
      <c r="L2" s="9" t="s">
        <v>21</v>
      </c>
      <c r="M2" s="10" t="s">
        <v>22</v>
      </c>
      <c r="N2" s="9" t="s">
        <v>23</v>
      </c>
      <c r="O2" s="9" t="s">
        <v>24</v>
      </c>
      <c r="P2" s="9" t="s">
        <v>15</v>
      </c>
      <c r="Q2" s="9" t="s">
        <v>35</v>
      </c>
      <c r="R2" s="9" t="s">
        <v>25</v>
      </c>
      <c r="S2" s="9" t="s">
        <v>26</v>
      </c>
      <c r="T2" s="10" t="s">
        <v>15</v>
      </c>
      <c r="U2" s="9" t="s">
        <v>27</v>
      </c>
      <c r="V2" s="9" t="s">
        <v>15</v>
      </c>
      <c r="W2" s="9" t="s">
        <v>28</v>
      </c>
      <c r="X2" s="9" t="s">
        <v>17</v>
      </c>
      <c r="Y2" s="10" t="s">
        <v>29</v>
      </c>
    </row>
    <row r="3" spans="1:25" ht="12.75">
      <c r="A3" s="72"/>
      <c r="B3" s="74"/>
      <c r="C3" s="10" t="s">
        <v>30</v>
      </c>
      <c r="D3" s="10"/>
      <c r="E3" s="10" t="s">
        <v>30</v>
      </c>
      <c r="F3" s="10"/>
      <c r="G3" s="10" t="s">
        <v>30</v>
      </c>
      <c r="H3" s="10" t="s">
        <v>31</v>
      </c>
      <c r="I3" s="10"/>
      <c r="J3" s="10" t="s">
        <v>31</v>
      </c>
      <c r="K3" s="10"/>
      <c r="L3" s="10" t="s">
        <v>31</v>
      </c>
      <c r="M3" s="10" t="s">
        <v>32</v>
      </c>
      <c r="N3" s="10" t="s">
        <v>33</v>
      </c>
      <c r="O3" s="10" t="s">
        <v>42</v>
      </c>
      <c r="P3" s="10"/>
      <c r="Q3" s="10"/>
      <c r="R3" s="10" t="s">
        <v>34</v>
      </c>
      <c r="S3" s="10"/>
      <c r="T3" s="10"/>
      <c r="U3" s="10"/>
      <c r="V3" s="10"/>
      <c r="W3" s="10"/>
      <c r="X3" s="10"/>
      <c r="Y3" s="10" t="s">
        <v>32</v>
      </c>
    </row>
    <row r="4" spans="1:25" ht="12.75">
      <c r="A4" s="6">
        <v>2024</v>
      </c>
      <c r="B4" s="52">
        <v>45444</v>
      </c>
      <c r="C4" s="36"/>
      <c r="D4" s="6"/>
      <c r="E4" s="36"/>
      <c r="F4" s="6"/>
      <c r="G4" s="36"/>
      <c r="H4" s="36"/>
      <c r="I4" s="6"/>
      <c r="J4" s="36"/>
      <c r="K4" s="6"/>
      <c r="L4" s="36"/>
      <c r="M4" s="35"/>
      <c r="N4" s="33"/>
      <c r="O4" s="33"/>
      <c r="P4" s="6"/>
      <c r="Q4" s="35"/>
      <c r="R4" s="36"/>
      <c r="S4" s="35"/>
      <c r="T4" s="6"/>
      <c r="U4" s="36"/>
      <c r="V4" s="6"/>
      <c r="W4" s="6"/>
      <c r="X4" s="6"/>
      <c r="Y4" s="34"/>
    </row>
    <row r="5" spans="1:25" ht="12.75">
      <c r="A5" s="6">
        <v>2024</v>
      </c>
      <c r="B5" s="52">
        <v>45445</v>
      </c>
      <c r="C5" s="36"/>
      <c r="D5" s="6"/>
      <c r="E5" s="36"/>
      <c r="F5" s="6"/>
      <c r="G5" s="36"/>
      <c r="H5" s="36"/>
      <c r="I5" s="6"/>
      <c r="J5" s="36"/>
      <c r="K5" s="6"/>
      <c r="L5" s="36"/>
      <c r="M5" s="35"/>
      <c r="N5" s="33"/>
      <c r="O5" s="33"/>
      <c r="P5" s="6"/>
      <c r="Q5" s="35"/>
      <c r="R5" s="36"/>
      <c r="S5" s="35"/>
      <c r="T5" s="6"/>
      <c r="U5" s="36"/>
      <c r="V5" s="6"/>
      <c r="W5" s="6"/>
      <c r="X5" s="6"/>
      <c r="Y5" s="34"/>
    </row>
    <row r="6" spans="1:25" ht="12.75">
      <c r="A6" s="6">
        <v>2024</v>
      </c>
      <c r="B6" s="52">
        <v>45446</v>
      </c>
      <c r="C6" s="36"/>
      <c r="D6" s="6"/>
      <c r="E6" s="36"/>
      <c r="F6" s="6"/>
      <c r="G6" s="36"/>
      <c r="H6" s="36"/>
      <c r="I6" s="6"/>
      <c r="J6" s="36"/>
      <c r="K6" s="6"/>
      <c r="L6" s="36"/>
      <c r="M6" s="37"/>
      <c r="N6" s="33"/>
      <c r="O6" s="33"/>
      <c r="P6" s="6"/>
      <c r="Q6" s="35"/>
      <c r="R6" s="36"/>
      <c r="S6" s="35"/>
      <c r="T6" s="6"/>
      <c r="U6" s="6"/>
      <c r="V6" s="6"/>
      <c r="W6" s="36"/>
      <c r="X6" s="6"/>
      <c r="Y6" s="34"/>
    </row>
    <row r="7" spans="1:25" ht="12.75">
      <c r="A7" s="6">
        <v>2024</v>
      </c>
      <c r="B7" s="52">
        <v>45447</v>
      </c>
      <c r="C7" s="36"/>
      <c r="D7" s="6"/>
      <c r="E7" s="36"/>
      <c r="F7" s="6"/>
      <c r="G7" s="36"/>
      <c r="H7" s="36"/>
      <c r="I7" s="6"/>
      <c r="J7" s="36"/>
      <c r="K7" s="6"/>
      <c r="L7" s="36"/>
      <c r="M7" s="37"/>
      <c r="N7" s="33"/>
      <c r="O7" s="33"/>
      <c r="P7" s="6"/>
      <c r="Q7" s="35"/>
      <c r="R7" s="36"/>
      <c r="S7" s="35"/>
      <c r="T7" s="6"/>
      <c r="U7" s="36"/>
      <c r="V7" s="6"/>
      <c r="W7" s="6"/>
      <c r="X7" s="6"/>
      <c r="Y7" s="38"/>
    </row>
    <row r="8" spans="1:25" ht="12.75">
      <c r="A8" s="6">
        <v>2024</v>
      </c>
      <c r="B8" s="52">
        <v>45448</v>
      </c>
      <c r="C8" s="36"/>
      <c r="D8" s="6"/>
      <c r="E8" s="36"/>
      <c r="F8" s="6"/>
      <c r="G8" s="36"/>
      <c r="H8" s="36"/>
      <c r="I8" s="6"/>
      <c r="J8" s="36"/>
      <c r="K8" s="6"/>
      <c r="L8" s="36"/>
      <c r="M8" s="37"/>
      <c r="N8" s="33"/>
      <c r="O8" s="33"/>
      <c r="P8" s="6"/>
      <c r="Q8" s="35"/>
      <c r="R8" s="36"/>
      <c r="S8" s="35"/>
      <c r="T8" s="6"/>
      <c r="U8" s="6"/>
      <c r="V8" s="6"/>
      <c r="W8" s="36"/>
      <c r="X8" s="6"/>
      <c r="Y8" s="34"/>
    </row>
    <row r="9" spans="1:25" ht="12.75">
      <c r="A9" s="6">
        <v>2024</v>
      </c>
      <c r="B9" s="52">
        <v>45449</v>
      </c>
      <c r="C9" s="36"/>
      <c r="D9" s="6"/>
      <c r="E9" s="36"/>
      <c r="F9" s="6"/>
      <c r="G9" s="36"/>
      <c r="H9" s="36"/>
      <c r="I9" s="6"/>
      <c r="J9" s="36"/>
      <c r="K9" s="6"/>
      <c r="L9" s="36"/>
      <c r="M9" s="37"/>
      <c r="N9" s="33"/>
      <c r="O9" s="33"/>
      <c r="P9" s="6"/>
      <c r="Q9" s="35"/>
      <c r="R9" s="36"/>
      <c r="S9" s="35"/>
      <c r="T9" s="6"/>
      <c r="U9" s="36"/>
      <c r="V9" s="6"/>
      <c r="W9" s="6"/>
      <c r="X9" s="6"/>
      <c r="Y9" s="34"/>
    </row>
    <row r="10" spans="1:25" ht="12.75">
      <c r="A10" s="6">
        <v>2024</v>
      </c>
      <c r="B10" s="52">
        <v>45450</v>
      </c>
      <c r="C10" s="36"/>
      <c r="D10" s="6"/>
      <c r="E10" s="36"/>
      <c r="F10" s="6"/>
      <c r="G10" s="36"/>
      <c r="H10" s="36"/>
      <c r="I10" s="6"/>
      <c r="J10" s="36"/>
      <c r="K10" s="6"/>
      <c r="L10" s="36"/>
      <c r="M10" s="37"/>
      <c r="N10" s="33"/>
      <c r="O10" s="33"/>
      <c r="P10" s="6"/>
      <c r="Q10" s="35"/>
      <c r="R10" s="36"/>
      <c r="S10" s="35"/>
      <c r="T10" s="6"/>
      <c r="U10" s="36"/>
      <c r="V10" s="6"/>
      <c r="W10" s="36"/>
      <c r="X10" s="6"/>
      <c r="Y10" s="34"/>
    </row>
    <row r="11" spans="1:25" ht="12.75">
      <c r="A11" s="6">
        <v>2024</v>
      </c>
      <c r="B11" s="52">
        <v>45451</v>
      </c>
      <c r="C11" s="36"/>
      <c r="D11" s="6"/>
      <c r="E11" s="36"/>
      <c r="F11" s="6"/>
      <c r="G11" s="36"/>
      <c r="H11" s="36"/>
      <c r="I11" s="6"/>
      <c r="J11" s="36"/>
      <c r="K11" s="6"/>
      <c r="L11" s="36"/>
      <c r="M11" s="37"/>
      <c r="N11" s="33"/>
      <c r="O11" s="33"/>
      <c r="P11" s="6"/>
      <c r="Q11" s="35"/>
      <c r="R11" s="36"/>
      <c r="S11" s="35"/>
      <c r="T11" s="6"/>
      <c r="U11" s="36"/>
      <c r="V11" s="6"/>
      <c r="W11" s="36"/>
      <c r="X11" s="6"/>
      <c r="Y11" s="6"/>
    </row>
    <row r="12" spans="1:25" ht="12.75">
      <c r="A12" s="6">
        <v>2024</v>
      </c>
      <c r="B12" s="52">
        <v>45452</v>
      </c>
      <c r="C12" s="36"/>
      <c r="D12" s="6"/>
      <c r="E12" s="36"/>
      <c r="F12" s="6"/>
      <c r="G12" s="36"/>
      <c r="H12" s="36"/>
      <c r="I12" s="6"/>
      <c r="J12" s="36"/>
      <c r="K12" s="6"/>
      <c r="L12" s="36"/>
      <c r="M12" s="37"/>
      <c r="N12" s="33"/>
      <c r="O12" s="33"/>
      <c r="P12" s="6"/>
      <c r="Q12" s="35"/>
      <c r="R12" s="36"/>
      <c r="S12" s="35"/>
      <c r="T12" s="6"/>
      <c r="U12" s="36"/>
      <c r="V12" s="6"/>
      <c r="W12" s="36"/>
      <c r="X12" s="6"/>
      <c r="Y12" s="34"/>
    </row>
    <row r="13" spans="1:25" ht="12.75">
      <c r="A13" s="6">
        <v>2024</v>
      </c>
      <c r="B13" s="52">
        <v>45453</v>
      </c>
      <c r="C13" s="36"/>
      <c r="D13" s="6"/>
      <c r="E13" s="36"/>
      <c r="F13" s="6"/>
      <c r="G13" s="36"/>
      <c r="H13" s="36"/>
      <c r="I13" s="6"/>
      <c r="J13" s="36"/>
      <c r="K13" s="6"/>
      <c r="L13" s="36"/>
      <c r="M13" s="37"/>
      <c r="N13" s="33"/>
      <c r="O13" s="33"/>
      <c r="P13" s="6"/>
      <c r="Q13" s="35"/>
      <c r="R13" s="36"/>
      <c r="S13" s="35"/>
      <c r="T13" s="6"/>
      <c r="U13" s="36"/>
      <c r="V13" s="6"/>
      <c r="W13" s="6"/>
      <c r="X13" s="6"/>
      <c r="Y13" s="38"/>
    </row>
    <row r="14" spans="1:26" ht="12.75">
      <c r="A14" s="6">
        <v>2024</v>
      </c>
      <c r="B14" s="52">
        <v>45454</v>
      </c>
      <c r="C14" s="36"/>
      <c r="D14" s="6"/>
      <c r="E14" s="36"/>
      <c r="F14" s="6"/>
      <c r="G14" s="36"/>
      <c r="H14" s="36"/>
      <c r="I14" s="6"/>
      <c r="J14" s="36"/>
      <c r="K14" s="6"/>
      <c r="L14" s="36"/>
      <c r="M14" s="37"/>
      <c r="N14" s="33"/>
      <c r="O14" s="33"/>
      <c r="P14" s="6"/>
      <c r="Q14" s="35"/>
      <c r="R14" s="36"/>
      <c r="S14" s="6"/>
      <c r="T14" s="6"/>
      <c r="U14" s="6"/>
      <c r="V14" s="6"/>
      <c r="W14" s="36"/>
      <c r="X14" s="6"/>
      <c r="Y14" s="34"/>
      <c r="Z14" s="13"/>
    </row>
    <row r="15" spans="1:25" ht="12.75">
      <c r="A15" s="6">
        <v>2024</v>
      </c>
      <c r="B15" s="52">
        <v>45455</v>
      </c>
      <c r="C15" s="36"/>
      <c r="D15" s="6"/>
      <c r="E15" s="36"/>
      <c r="F15" s="6"/>
      <c r="G15" s="36"/>
      <c r="H15" s="36"/>
      <c r="I15" s="6"/>
      <c r="J15" s="36"/>
      <c r="K15" s="6"/>
      <c r="L15" s="36"/>
      <c r="M15" s="37"/>
      <c r="N15" s="33"/>
      <c r="O15" s="33"/>
      <c r="P15" s="6"/>
      <c r="Q15" s="35"/>
      <c r="R15" s="36"/>
      <c r="S15" s="35"/>
      <c r="T15" s="6"/>
      <c r="U15" s="6"/>
      <c r="V15" s="6"/>
      <c r="W15" s="6"/>
      <c r="X15" s="6"/>
      <c r="Y15" s="34"/>
    </row>
    <row r="16" spans="1:25" ht="12.75">
      <c r="A16" s="6">
        <v>2024</v>
      </c>
      <c r="B16" s="52">
        <v>45456</v>
      </c>
      <c r="C16" s="36"/>
      <c r="D16" s="6"/>
      <c r="E16" s="36"/>
      <c r="F16" s="6"/>
      <c r="G16" s="36"/>
      <c r="H16" s="36"/>
      <c r="I16" s="6"/>
      <c r="J16" s="36"/>
      <c r="K16" s="6"/>
      <c r="L16" s="36"/>
      <c r="M16" s="37"/>
      <c r="N16" s="33"/>
      <c r="O16" s="33"/>
      <c r="P16" s="6"/>
      <c r="Q16" s="35"/>
      <c r="R16" s="36"/>
      <c r="S16" s="35"/>
      <c r="T16" s="6"/>
      <c r="U16" s="36"/>
      <c r="V16" s="6"/>
      <c r="W16" s="36"/>
      <c r="X16" s="6"/>
      <c r="Y16" s="38"/>
    </row>
    <row r="17" spans="1:25" ht="12.75">
      <c r="A17" s="6">
        <v>2024</v>
      </c>
      <c r="B17" s="52">
        <v>45457</v>
      </c>
      <c r="C17" s="36"/>
      <c r="D17" s="6"/>
      <c r="E17" s="36"/>
      <c r="F17" s="6"/>
      <c r="G17" s="36"/>
      <c r="H17" s="36"/>
      <c r="I17" s="6"/>
      <c r="J17" s="36"/>
      <c r="K17" s="6"/>
      <c r="L17" s="36"/>
      <c r="M17" s="35"/>
      <c r="N17" s="33"/>
      <c r="O17" s="33"/>
      <c r="P17" s="6"/>
      <c r="Q17" s="35"/>
      <c r="R17" s="36"/>
      <c r="S17" s="35"/>
      <c r="T17" s="6"/>
      <c r="U17" s="36"/>
      <c r="V17" s="6"/>
      <c r="W17" s="36"/>
      <c r="X17" s="6"/>
      <c r="Y17" s="38"/>
    </row>
    <row r="18" spans="1:25" ht="12.75">
      <c r="A18" s="6">
        <v>2024</v>
      </c>
      <c r="B18" s="52">
        <v>45458</v>
      </c>
      <c r="C18" s="36"/>
      <c r="D18" s="6"/>
      <c r="E18" s="36"/>
      <c r="F18" s="6"/>
      <c r="G18" s="36"/>
      <c r="H18" s="36"/>
      <c r="I18" s="6"/>
      <c r="J18" s="36"/>
      <c r="K18" s="6"/>
      <c r="L18" s="36"/>
      <c r="M18" s="6"/>
      <c r="N18" s="33"/>
      <c r="O18" s="33"/>
      <c r="P18" s="6"/>
      <c r="Q18" s="35"/>
      <c r="R18" s="36"/>
      <c r="S18" s="35"/>
      <c r="T18" s="6"/>
      <c r="U18" s="36"/>
      <c r="V18" s="6"/>
      <c r="W18" s="36"/>
      <c r="X18" s="6"/>
      <c r="Y18" s="34"/>
    </row>
    <row r="19" spans="1:25" ht="12.75">
      <c r="A19" s="6">
        <v>2024</v>
      </c>
      <c r="B19" s="52">
        <v>45459</v>
      </c>
      <c r="C19" s="36"/>
      <c r="D19" s="6"/>
      <c r="E19" s="36"/>
      <c r="F19" s="6"/>
      <c r="G19" s="36"/>
      <c r="H19" s="36"/>
      <c r="I19" s="6"/>
      <c r="J19" s="36"/>
      <c r="K19" s="6"/>
      <c r="L19" s="36"/>
      <c r="M19" s="6"/>
      <c r="N19" s="33"/>
      <c r="O19" s="33"/>
      <c r="P19" s="6"/>
      <c r="Q19" s="35"/>
      <c r="R19" s="36"/>
      <c r="S19" s="6"/>
      <c r="T19" s="6"/>
      <c r="U19" s="6"/>
      <c r="V19" s="6"/>
      <c r="W19" s="6"/>
      <c r="X19" s="6"/>
      <c r="Y19" s="34"/>
    </row>
    <row r="20" spans="1:25" ht="12.75">
      <c r="A20" s="6">
        <v>2024</v>
      </c>
      <c r="B20" s="52">
        <v>45460</v>
      </c>
      <c r="C20" s="36"/>
      <c r="D20" s="6"/>
      <c r="E20" s="36"/>
      <c r="F20" s="6"/>
      <c r="G20" s="36"/>
      <c r="H20" s="36"/>
      <c r="I20" s="6"/>
      <c r="J20" s="36"/>
      <c r="K20" s="6"/>
      <c r="L20" s="36"/>
      <c r="M20" s="6"/>
      <c r="N20" s="33"/>
      <c r="O20" s="33"/>
      <c r="P20" s="6"/>
      <c r="Q20" s="35"/>
      <c r="R20" s="36"/>
      <c r="S20" s="35"/>
      <c r="T20" s="6"/>
      <c r="U20" s="36"/>
      <c r="V20" s="6"/>
      <c r="W20" s="6"/>
      <c r="X20" s="6"/>
      <c r="Y20" s="34"/>
    </row>
    <row r="21" spans="1:25" ht="12.75">
      <c r="A21" s="6">
        <v>2024</v>
      </c>
      <c r="B21" s="52">
        <v>45461</v>
      </c>
      <c r="C21" s="36"/>
      <c r="D21" s="6"/>
      <c r="E21" s="36"/>
      <c r="F21" s="6"/>
      <c r="G21" s="36"/>
      <c r="H21" s="36"/>
      <c r="I21" s="6"/>
      <c r="J21" s="36"/>
      <c r="K21" s="6"/>
      <c r="L21" s="36"/>
      <c r="M21" s="6"/>
      <c r="N21" s="33"/>
      <c r="O21" s="33"/>
      <c r="P21" s="6"/>
      <c r="Q21" s="35"/>
      <c r="R21" s="36"/>
      <c r="S21" s="35"/>
      <c r="T21" s="6"/>
      <c r="U21" s="36"/>
      <c r="V21" s="6"/>
      <c r="W21" s="36"/>
      <c r="X21" s="6"/>
      <c r="Y21" s="34"/>
    </row>
    <row r="22" spans="1:25" ht="12.75">
      <c r="A22" s="6">
        <v>2024</v>
      </c>
      <c r="B22" s="52">
        <v>45462</v>
      </c>
      <c r="C22" s="36"/>
      <c r="D22" s="6"/>
      <c r="E22" s="36"/>
      <c r="F22" s="6"/>
      <c r="G22" s="36"/>
      <c r="H22" s="36"/>
      <c r="I22" s="6"/>
      <c r="J22" s="36"/>
      <c r="K22" s="6"/>
      <c r="L22" s="36"/>
      <c r="M22" s="6"/>
      <c r="N22" s="33"/>
      <c r="O22" s="33"/>
      <c r="P22" s="6"/>
      <c r="Q22" s="35"/>
      <c r="R22" s="36"/>
      <c r="S22" s="35"/>
      <c r="T22" s="6"/>
      <c r="U22" s="36"/>
      <c r="V22" s="6"/>
      <c r="W22" s="36"/>
      <c r="X22" s="6"/>
      <c r="Y22" s="34"/>
    </row>
    <row r="23" spans="1:25" ht="12.75">
      <c r="A23" s="6">
        <v>2024</v>
      </c>
      <c r="B23" s="52">
        <v>45463</v>
      </c>
      <c r="C23" s="36"/>
      <c r="D23" s="6"/>
      <c r="E23" s="36"/>
      <c r="F23" s="6"/>
      <c r="G23" s="36"/>
      <c r="H23" s="36"/>
      <c r="I23" s="6"/>
      <c r="J23" s="36"/>
      <c r="K23" s="6"/>
      <c r="L23" s="36"/>
      <c r="M23" s="6"/>
      <c r="N23" s="33"/>
      <c r="O23" s="33"/>
      <c r="P23" s="6"/>
      <c r="Q23" s="35"/>
      <c r="R23" s="36"/>
      <c r="S23" s="35"/>
      <c r="T23" s="6"/>
      <c r="U23" s="6"/>
      <c r="V23" s="6"/>
      <c r="W23" s="6"/>
      <c r="X23" s="6"/>
      <c r="Y23" s="34"/>
    </row>
    <row r="24" spans="1:25" ht="12.75">
      <c r="A24" s="6">
        <v>2024</v>
      </c>
      <c r="B24" s="52">
        <v>45464</v>
      </c>
      <c r="C24" s="36"/>
      <c r="D24" s="6"/>
      <c r="E24" s="36"/>
      <c r="F24" s="6"/>
      <c r="G24" s="36"/>
      <c r="H24" s="36"/>
      <c r="I24" s="6"/>
      <c r="J24" s="36"/>
      <c r="K24" s="6"/>
      <c r="L24" s="36"/>
      <c r="M24" s="6"/>
      <c r="N24" s="33"/>
      <c r="O24" s="33"/>
      <c r="P24" s="6"/>
      <c r="Q24" s="35"/>
      <c r="R24" s="36"/>
      <c r="S24" s="35"/>
      <c r="T24" s="6"/>
      <c r="U24" s="36"/>
      <c r="V24" s="6"/>
      <c r="W24" s="6"/>
      <c r="X24" s="6"/>
      <c r="Y24" s="34"/>
    </row>
    <row r="25" spans="1:25" ht="12.75">
      <c r="A25" s="6">
        <v>2024</v>
      </c>
      <c r="B25" s="52">
        <v>45465</v>
      </c>
      <c r="C25" s="36"/>
      <c r="D25" s="6"/>
      <c r="E25" s="36"/>
      <c r="F25" s="6"/>
      <c r="G25" s="36"/>
      <c r="H25" s="36"/>
      <c r="I25" s="6"/>
      <c r="J25" s="36"/>
      <c r="K25" s="6"/>
      <c r="L25" s="36"/>
      <c r="M25" s="6"/>
      <c r="N25" s="33"/>
      <c r="O25" s="33"/>
      <c r="P25" s="6"/>
      <c r="Q25" s="35"/>
      <c r="R25" s="36"/>
      <c r="S25" s="6"/>
      <c r="T25" s="6"/>
      <c r="U25" s="36"/>
      <c r="V25" s="6"/>
      <c r="W25" s="36"/>
      <c r="X25" s="6"/>
      <c r="Y25" s="34"/>
    </row>
    <row r="26" spans="1:26" ht="12.75">
      <c r="A26" s="6">
        <v>2024</v>
      </c>
      <c r="B26" s="52">
        <v>45466</v>
      </c>
      <c r="C26" s="36"/>
      <c r="D26" s="6"/>
      <c r="E26" s="36"/>
      <c r="F26" s="6"/>
      <c r="G26" s="36"/>
      <c r="H26" s="36"/>
      <c r="I26" s="6"/>
      <c r="J26" s="36"/>
      <c r="K26" s="6"/>
      <c r="L26" s="36"/>
      <c r="M26" s="6"/>
      <c r="N26" s="33"/>
      <c r="O26" s="33"/>
      <c r="P26" s="6"/>
      <c r="Q26" s="35"/>
      <c r="R26" s="36"/>
      <c r="S26" s="35"/>
      <c r="T26" s="6"/>
      <c r="U26" s="36"/>
      <c r="V26" s="6"/>
      <c r="W26" s="36"/>
      <c r="X26" s="6"/>
      <c r="Y26" s="34"/>
      <c r="Z26" s="31"/>
    </row>
    <row r="27" spans="1:25" ht="12.75">
      <c r="A27" s="6">
        <v>2024</v>
      </c>
      <c r="B27" s="52">
        <v>45467</v>
      </c>
      <c r="C27" s="36"/>
      <c r="D27" s="6"/>
      <c r="E27" s="36"/>
      <c r="F27" s="6"/>
      <c r="G27" s="36"/>
      <c r="H27" s="36"/>
      <c r="I27" s="6"/>
      <c r="J27" s="36"/>
      <c r="K27" s="6"/>
      <c r="L27" s="36"/>
      <c r="M27" s="6"/>
      <c r="N27" s="33"/>
      <c r="O27" s="33"/>
      <c r="P27" s="6"/>
      <c r="Q27" s="35"/>
      <c r="R27" s="36"/>
      <c r="S27" s="35"/>
      <c r="T27" s="6"/>
      <c r="U27" s="36"/>
      <c r="V27" s="6"/>
      <c r="W27" s="36"/>
      <c r="X27" s="6"/>
      <c r="Y27" s="34"/>
    </row>
    <row r="28" spans="1:25" ht="12.75">
      <c r="A28" s="6">
        <v>2024</v>
      </c>
      <c r="B28" s="52">
        <v>45468</v>
      </c>
      <c r="C28" s="36"/>
      <c r="D28" s="6"/>
      <c r="E28" s="36"/>
      <c r="F28" s="6"/>
      <c r="G28" s="36"/>
      <c r="H28" s="36"/>
      <c r="I28" s="6"/>
      <c r="J28" s="36"/>
      <c r="K28" s="6"/>
      <c r="L28" s="36"/>
      <c r="M28" s="6"/>
      <c r="N28" s="33"/>
      <c r="O28" s="33"/>
      <c r="P28" s="6"/>
      <c r="Q28" s="35"/>
      <c r="R28" s="36"/>
      <c r="S28" s="35"/>
      <c r="T28" s="6"/>
      <c r="U28" s="36"/>
      <c r="V28" s="6"/>
      <c r="W28" s="36"/>
      <c r="X28" s="6"/>
      <c r="Y28" s="38"/>
    </row>
    <row r="29" spans="1:25" ht="12.75">
      <c r="A29" s="6">
        <v>2024</v>
      </c>
      <c r="B29" s="52">
        <v>45469</v>
      </c>
      <c r="C29" s="36"/>
      <c r="D29" s="6"/>
      <c r="E29" s="36"/>
      <c r="F29" s="6"/>
      <c r="G29" s="36"/>
      <c r="H29" s="36"/>
      <c r="I29" s="6"/>
      <c r="J29" s="36"/>
      <c r="K29" s="6"/>
      <c r="L29" s="36"/>
      <c r="M29" s="6"/>
      <c r="N29" s="33"/>
      <c r="O29" s="33"/>
      <c r="P29" s="6"/>
      <c r="Q29" s="35"/>
      <c r="R29" s="36"/>
      <c r="S29" s="6"/>
      <c r="T29" s="6"/>
      <c r="U29" s="36"/>
      <c r="V29" s="6"/>
      <c r="W29" s="36"/>
      <c r="X29" s="6"/>
      <c r="Y29" s="34"/>
    </row>
    <row r="30" spans="1:25" ht="12.75">
      <c r="A30" s="6">
        <v>2024</v>
      </c>
      <c r="B30" s="52">
        <v>45470</v>
      </c>
      <c r="C30" s="36"/>
      <c r="D30" s="6"/>
      <c r="E30" s="36"/>
      <c r="F30" s="6"/>
      <c r="G30" s="36"/>
      <c r="H30" s="36"/>
      <c r="I30" s="6"/>
      <c r="J30" s="36"/>
      <c r="K30" s="6"/>
      <c r="L30" s="36"/>
      <c r="M30" s="6"/>
      <c r="N30" s="33"/>
      <c r="O30" s="33"/>
      <c r="P30" s="6"/>
      <c r="Q30" s="35"/>
      <c r="R30" s="36"/>
      <c r="S30" s="35"/>
      <c r="T30" s="6"/>
      <c r="U30" s="6"/>
      <c r="V30" s="6"/>
      <c r="W30" s="6"/>
      <c r="X30" s="6"/>
      <c r="Y30" s="34"/>
    </row>
    <row r="31" spans="1:25" ht="12.75">
      <c r="A31" s="6">
        <v>2024</v>
      </c>
      <c r="B31" s="52">
        <v>45471</v>
      </c>
      <c r="C31" s="36"/>
      <c r="D31" s="6"/>
      <c r="E31" s="6"/>
      <c r="F31" s="6"/>
      <c r="G31" s="36"/>
      <c r="H31" s="36"/>
      <c r="I31" s="6"/>
      <c r="J31" s="36"/>
      <c r="K31" s="6"/>
      <c r="L31" s="36"/>
      <c r="M31" s="6"/>
      <c r="N31" s="33"/>
      <c r="O31" s="36"/>
      <c r="P31" s="6"/>
      <c r="Q31" s="35"/>
      <c r="R31" s="36"/>
      <c r="S31" s="35"/>
      <c r="T31" s="6"/>
      <c r="U31" s="36"/>
      <c r="V31" s="6"/>
      <c r="W31" s="6"/>
      <c r="X31" s="6"/>
      <c r="Y31" s="34"/>
    </row>
    <row r="32" spans="1:25" ht="12.75">
      <c r="A32" s="6">
        <v>2024</v>
      </c>
      <c r="B32" s="52">
        <v>45472</v>
      </c>
      <c r="C32" s="36"/>
      <c r="D32" s="6"/>
      <c r="E32" s="36"/>
      <c r="F32" s="6"/>
      <c r="G32" s="36"/>
      <c r="H32" s="36"/>
      <c r="I32" s="6"/>
      <c r="J32" s="36"/>
      <c r="K32" s="6"/>
      <c r="L32" s="36"/>
      <c r="M32" s="6"/>
      <c r="N32" s="33"/>
      <c r="O32" s="36"/>
      <c r="P32" s="6"/>
      <c r="Q32" s="35"/>
      <c r="R32" s="36"/>
      <c r="S32" s="35"/>
      <c r="T32" s="6"/>
      <c r="U32" s="36"/>
      <c r="V32" s="6"/>
      <c r="W32" s="36"/>
      <c r="X32" s="6"/>
      <c r="Y32" s="34"/>
    </row>
    <row r="33" spans="1:25" ht="12.75">
      <c r="A33" s="6">
        <v>2024</v>
      </c>
      <c r="B33" s="52">
        <v>45473</v>
      </c>
      <c r="C33" s="36"/>
      <c r="D33" s="6"/>
      <c r="E33" s="36"/>
      <c r="F33" s="6"/>
      <c r="G33" s="6"/>
      <c r="H33" s="36"/>
      <c r="I33" s="6"/>
      <c r="J33" s="36"/>
      <c r="K33" s="6"/>
      <c r="L33" s="36"/>
      <c r="M33" s="6"/>
      <c r="N33" s="33"/>
      <c r="O33" s="36"/>
      <c r="P33" s="6"/>
      <c r="Q33" s="35"/>
      <c r="R33" s="36"/>
      <c r="S33" s="35"/>
      <c r="T33" s="6"/>
      <c r="U33" s="36"/>
      <c r="V33" s="6"/>
      <c r="W33" s="6"/>
      <c r="X33" s="6"/>
      <c r="Y33" s="44"/>
    </row>
    <row r="34" spans="3:25" ht="12.75">
      <c r="C34" s="39" t="e">
        <f>AVERAGE(C4:C33)</f>
        <v>#DIV/0!</v>
      </c>
      <c r="D34" s="32"/>
      <c r="E34" s="39" t="e">
        <f>AVERAGE(E4:E33)</f>
        <v>#DIV/0!</v>
      </c>
      <c r="F34" s="32"/>
      <c r="G34" s="39" t="e">
        <f>AVERAGE(G4:G33)</f>
        <v>#DIV/0!</v>
      </c>
      <c r="H34" s="39" t="e">
        <f>AVERAGE(H4:H33)</f>
        <v>#DIV/0!</v>
      </c>
      <c r="I34" s="32"/>
      <c r="J34" s="39" t="e">
        <f>AVERAGE(J4:J33)</f>
        <v>#DIV/0!</v>
      </c>
      <c r="K34" s="32"/>
      <c r="L34" s="39" t="e">
        <f>AVERAGE(L4:L33)</f>
        <v>#DIV/0!</v>
      </c>
      <c r="M34" s="40">
        <f>SUM(M4:M33)</f>
        <v>0</v>
      </c>
      <c r="Y34" s="40">
        <f>SUM(Y4:Y33)</f>
        <v>0</v>
      </c>
    </row>
  </sheetData>
  <sheetProtection/>
  <mergeCells count="3">
    <mergeCell ref="A1:B1"/>
    <mergeCell ref="A2:A3"/>
    <mergeCell ref="B2:B3"/>
  </mergeCells>
  <printOptions horizontalCentered="1"/>
  <pageMargins left="0.3937007874015748" right="0.3937007874015748" top="0.7874015748031497" bottom="0.5905511811023623" header="0.5118110236220472" footer="0.5118110236220472"/>
  <pageSetup horizontalDpi="300" verticalDpi="300" orientation="landscape" paperSize="9" scale="68" r:id="rId1"/>
  <headerFooter alignWithMargins="0">
    <oddHeader>&amp;CDADOS METEOROLÓGICOS - ESTAÇÃO EXPERIMENTAL DE CITRICULTURA DE BEBEDOURO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Z35"/>
  <sheetViews>
    <sheetView view="pageBreakPreview" zoomScale="75" zoomScaleSheetLayoutView="75" zoomScalePageLayoutView="0" workbookViewId="0" topLeftCell="B2">
      <selection activeCell="C4" sqref="C4"/>
    </sheetView>
  </sheetViews>
  <sheetFormatPr defaultColWidth="9.140625" defaultRowHeight="12.75"/>
  <cols>
    <col min="1" max="1" width="7.28125" style="0" customWidth="1"/>
    <col min="2" max="2" width="8.28125" style="0" customWidth="1"/>
    <col min="3" max="3" width="9.7109375" style="0" customWidth="1"/>
    <col min="6" max="6" width="8.28125" style="0" customWidth="1"/>
    <col min="7" max="7" width="9.7109375" style="0" customWidth="1"/>
    <col min="9" max="9" width="7.28125" style="0" customWidth="1"/>
    <col min="11" max="11" width="7.28125" style="0" customWidth="1"/>
    <col min="13" max="13" width="7.28125" style="0" customWidth="1"/>
    <col min="16" max="16" width="7.7109375" style="0" customWidth="1"/>
    <col min="17" max="17" width="6.7109375" style="0" customWidth="1"/>
    <col min="18" max="18" width="8.00390625" style="0" customWidth="1"/>
    <col min="19" max="19" width="8.7109375" style="0" customWidth="1"/>
    <col min="20" max="20" width="8.00390625" style="0" customWidth="1"/>
    <col min="21" max="21" width="8.28125" style="0" customWidth="1"/>
    <col min="22" max="22" width="7.00390625" style="0" customWidth="1"/>
    <col min="23" max="23" width="7.7109375" style="0" customWidth="1"/>
    <col min="24" max="24" width="6.7109375" style="0" customWidth="1"/>
    <col min="25" max="25" width="7.28125" style="0" customWidth="1"/>
  </cols>
  <sheetData>
    <row r="1" spans="1:5" ht="12.75">
      <c r="A1" s="70">
        <v>39448</v>
      </c>
      <c r="B1" s="70"/>
      <c r="C1" s="8">
        <v>1</v>
      </c>
      <c r="E1">
        <v>3.6</v>
      </c>
    </row>
    <row r="2" spans="1:25" ht="33.75">
      <c r="A2" s="71" t="s">
        <v>12</v>
      </c>
      <c r="B2" s="71" t="s">
        <v>13</v>
      </c>
      <c r="C2" s="9" t="s">
        <v>14</v>
      </c>
      <c r="D2" s="9" t="s">
        <v>15</v>
      </c>
      <c r="E2" s="9" t="s">
        <v>16</v>
      </c>
      <c r="F2" s="9" t="s">
        <v>17</v>
      </c>
      <c r="G2" s="9" t="s">
        <v>18</v>
      </c>
      <c r="H2" s="9" t="s">
        <v>19</v>
      </c>
      <c r="I2" s="9" t="s">
        <v>15</v>
      </c>
      <c r="J2" s="9" t="s">
        <v>20</v>
      </c>
      <c r="K2" s="9" t="s">
        <v>17</v>
      </c>
      <c r="L2" s="9" t="s">
        <v>21</v>
      </c>
      <c r="M2" s="10" t="s">
        <v>22</v>
      </c>
      <c r="N2" s="9" t="s">
        <v>23</v>
      </c>
      <c r="O2" s="9" t="s">
        <v>24</v>
      </c>
      <c r="P2" s="9" t="s">
        <v>15</v>
      </c>
      <c r="Q2" s="9" t="s">
        <v>35</v>
      </c>
      <c r="R2" s="9" t="s">
        <v>44</v>
      </c>
      <c r="S2" s="9" t="s">
        <v>26</v>
      </c>
      <c r="T2" s="10" t="s">
        <v>15</v>
      </c>
      <c r="U2" s="9" t="s">
        <v>27</v>
      </c>
      <c r="V2" s="9" t="s">
        <v>15</v>
      </c>
      <c r="W2" s="9" t="s">
        <v>28</v>
      </c>
      <c r="X2" s="9" t="s">
        <v>17</v>
      </c>
      <c r="Y2" s="10" t="s">
        <v>29</v>
      </c>
    </row>
    <row r="3" spans="1:25" ht="12.75">
      <c r="A3" s="72"/>
      <c r="B3" s="72"/>
      <c r="C3" s="10" t="s">
        <v>30</v>
      </c>
      <c r="D3" s="10"/>
      <c r="E3" s="10" t="s">
        <v>30</v>
      </c>
      <c r="F3" s="10"/>
      <c r="G3" s="10" t="s">
        <v>30</v>
      </c>
      <c r="H3" s="10" t="s">
        <v>31</v>
      </c>
      <c r="I3" s="10"/>
      <c r="J3" s="10" t="s">
        <v>31</v>
      </c>
      <c r="K3" s="10"/>
      <c r="L3" s="10" t="s">
        <v>31</v>
      </c>
      <c r="M3" s="10" t="s">
        <v>32</v>
      </c>
      <c r="N3" s="10" t="s">
        <v>33</v>
      </c>
      <c r="O3" s="10" t="s">
        <v>42</v>
      </c>
      <c r="P3" s="10"/>
      <c r="Q3" s="10"/>
      <c r="R3" s="10" t="s">
        <v>43</v>
      </c>
      <c r="S3" s="10"/>
      <c r="T3" s="10"/>
      <c r="U3" s="10"/>
      <c r="V3" s="10"/>
      <c r="W3" s="10"/>
      <c r="X3" s="10"/>
      <c r="Y3" s="10" t="s">
        <v>32</v>
      </c>
    </row>
    <row r="4" spans="1:25" ht="12.75">
      <c r="A4" s="6">
        <v>2024</v>
      </c>
      <c r="B4" s="52">
        <v>45474</v>
      </c>
      <c r="C4" s="6"/>
      <c r="D4" s="6"/>
      <c r="E4" s="36"/>
      <c r="F4" s="6"/>
      <c r="G4" s="36"/>
      <c r="H4" s="36"/>
      <c r="I4" s="6"/>
      <c r="J4" s="36"/>
      <c r="K4" s="6"/>
      <c r="L4" s="36"/>
      <c r="M4" s="6"/>
      <c r="N4" s="33"/>
      <c r="O4" s="36"/>
      <c r="P4" s="6"/>
      <c r="Q4" s="35"/>
      <c r="R4" s="36"/>
      <c r="S4" s="35"/>
      <c r="T4" s="6"/>
      <c r="U4" s="6"/>
      <c r="V4" s="6"/>
      <c r="W4" s="36"/>
      <c r="X4" s="6"/>
      <c r="Y4" s="34"/>
    </row>
    <row r="5" spans="1:25" ht="12.75">
      <c r="A5" s="6">
        <v>2024</v>
      </c>
      <c r="B5" s="52">
        <v>45475</v>
      </c>
      <c r="C5" s="36"/>
      <c r="D5" s="6"/>
      <c r="E5" s="6"/>
      <c r="F5" s="6"/>
      <c r="G5" s="36"/>
      <c r="H5" s="36"/>
      <c r="I5" s="6"/>
      <c r="J5" s="36"/>
      <c r="K5" s="6"/>
      <c r="L5" s="36"/>
      <c r="M5" s="6"/>
      <c r="N5" s="33"/>
      <c r="O5" s="36"/>
      <c r="P5" s="6"/>
      <c r="Q5" s="35"/>
      <c r="R5" s="36"/>
      <c r="S5" s="6"/>
      <c r="T5" s="6"/>
      <c r="U5" s="6"/>
      <c r="V5" s="6"/>
      <c r="W5" s="36"/>
      <c r="X5" s="6"/>
      <c r="Y5" s="34"/>
    </row>
    <row r="6" spans="1:25" ht="12.75">
      <c r="A6" s="6">
        <v>2024</v>
      </c>
      <c r="B6" s="52">
        <v>45476</v>
      </c>
      <c r="C6" s="36"/>
      <c r="D6" s="6"/>
      <c r="E6" s="36"/>
      <c r="F6" s="6"/>
      <c r="G6" s="36"/>
      <c r="H6" s="36"/>
      <c r="I6" s="6"/>
      <c r="J6" s="36"/>
      <c r="K6" s="6"/>
      <c r="L6" s="36"/>
      <c r="M6" s="6"/>
      <c r="N6" s="33"/>
      <c r="O6" s="36"/>
      <c r="P6" s="6"/>
      <c r="Q6" s="35"/>
      <c r="R6" s="36"/>
      <c r="S6" s="35"/>
      <c r="T6" s="6"/>
      <c r="U6" s="36"/>
      <c r="V6" s="6"/>
      <c r="W6" s="36"/>
      <c r="X6" s="6"/>
      <c r="Y6" s="34"/>
    </row>
    <row r="7" spans="1:25" ht="12.75">
      <c r="A7" s="6">
        <v>2024</v>
      </c>
      <c r="B7" s="52">
        <v>45477</v>
      </c>
      <c r="C7" s="36"/>
      <c r="D7" s="6"/>
      <c r="E7" s="36"/>
      <c r="F7" s="6"/>
      <c r="G7" s="36"/>
      <c r="H7" s="36"/>
      <c r="I7" s="6"/>
      <c r="J7" s="36"/>
      <c r="K7" s="6"/>
      <c r="L7" s="36"/>
      <c r="M7" s="6"/>
      <c r="N7" s="33"/>
      <c r="O7" s="36"/>
      <c r="P7" s="6"/>
      <c r="Q7" s="35"/>
      <c r="R7" s="36"/>
      <c r="S7" s="35"/>
      <c r="T7" s="6"/>
      <c r="U7" s="36"/>
      <c r="V7" s="6"/>
      <c r="W7" s="36"/>
      <c r="X7" s="6"/>
      <c r="Y7" s="34"/>
    </row>
    <row r="8" spans="1:25" ht="12.75">
      <c r="A8" s="6">
        <v>2024</v>
      </c>
      <c r="B8" s="52">
        <v>45478</v>
      </c>
      <c r="C8" s="36"/>
      <c r="D8" s="6"/>
      <c r="E8" s="36"/>
      <c r="F8" s="6"/>
      <c r="G8" s="36"/>
      <c r="H8" s="36"/>
      <c r="I8" s="6"/>
      <c r="J8" s="36"/>
      <c r="K8" s="6"/>
      <c r="L8" s="36"/>
      <c r="M8" s="6"/>
      <c r="N8" s="33"/>
      <c r="O8" s="36"/>
      <c r="P8" s="6"/>
      <c r="Q8" s="35"/>
      <c r="R8" s="36"/>
      <c r="S8" s="6"/>
      <c r="T8" s="6"/>
      <c r="U8" s="36"/>
      <c r="V8" s="6"/>
      <c r="W8" s="36"/>
      <c r="X8" s="6"/>
      <c r="Y8" s="34"/>
    </row>
    <row r="9" spans="1:25" ht="12.75">
      <c r="A9" s="6">
        <v>2024</v>
      </c>
      <c r="B9" s="52">
        <v>45479</v>
      </c>
      <c r="C9" s="36"/>
      <c r="D9" s="6"/>
      <c r="E9" s="36"/>
      <c r="F9" s="6"/>
      <c r="G9" s="36"/>
      <c r="H9" s="36"/>
      <c r="I9" s="6"/>
      <c r="J9" s="36"/>
      <c r="K9" s="6"/>
      <c r="L9" s="36"/>
      <c r="M9" s="6"/>
      <c r="N9" s="33"/>
      <c r="O9" s="36"/>
      <c r="P9" s="6"/>
      <c r="Q9" s="35"/>
      <c r="R9" s="36"/>
      <c r="S9" s="35"/>
      <c r="T9" s="6"/>
      <c r="U9" s="6"/>
      <c r="V9" s="6"/>
      <c r="W9" s="36"/>
      <c r="X9" s="6"/>
      <c r="Y9" s="38"/>
    </row>
    <row r="10" spans="1:25" ht="12.75">
      <c r="A10" s="6">
        <v>2024</v>
      </c>
      <c r="B10" s="52">
        <v>45480</v>
      </c>
      <c r="C10" s="36"/>
      <c r="D10" s="6"/>
      <c r="E10" s="36"/>
      <c r="F10" s="6"/>
      <c r="G10" s="36"/>
      <c r="H10" s="36"/>
      <c r="I10" s="6"/>
      <c r="J10" s="36"/>
      <c r="K10" s="6"/>
      <c r="L10" s="36"/>
      <c r="M10" s="6"/>
      <c r="N10" s="33"/>
      <c r="O10" s="36"/>
      <c r="P10" s="6"/>
      <c r="Q10" s="42"/>
      <c r="R10" s="36"/>
      <c r="S10" s="35"/>
      <c r="T10" s="6"/>
      <c r="U10" s="6"/>
      <c r="V10" s="6"/>
      <c r="W10" s="36"/>
      <c r="X10" s="6"/>
      <c r="Y10" s="34"/>
    </row>
    <row r="11" spans="1:25" ht="12.75">
      <c r="A11" s="6">
        <v>2024</v>
      </c>
      <c r="B11" s="52">
        <v>45481</v>
      </c>
      <c r="C11" s="36"/>
      <c r="D11" s="6"/>
      <c r="E11" s="36"/>
      <c r="F11" s="6"/>
      <c r="G11" s="36"/>
      <c r="H11" s="36"/>
      <c r="I11" s="6"/>
      <c r="J11" s="36"/>
      <c r="K11" s="6"/>
      <c r="L11" s="36"/>
      <c r="M11" s="6"/>
      <c r="N11" s="33"/>
      <c r="O11" s="36"/>
      <c r="P11" s="6"/>
      <c r="Q11" s="35"/>
      <c r="R11" s="36"/>
      <c r="S11" s="35"/>
      <c r="T11" s="6"/>
      <c r="U11" s="36"/>
      <c r="V11" s="6"/>
      <c r="W11" s="6"/>
      <c r="X11" s="6"/>
      <c r="Y11" s="34"/>
    </row>
    <row r="12" spans="1:25" ht="12.75">
      <c r="A12" s="6">
        <v>2024</v>
      </c>
      <c r="B12" s="52">
        <v>45482</v>
      </c>
      <c r="C12" s="36"/>
      <c r="D12" s="6"/>
      <c r="E12" s="36"/>
      <c r="F12" s="6"/>
      <c r="G12" s="36"/>
      <c r="H12" s="36"/>
      <c r="I12" s="6"/>
      <c r="J12" s="36"/>
      <c r="K12" s="6"/>
      <c r="L12" s="36"/>
      <c r="M12" s="37"/>
      <c r="N12" s="33"/>
      <c r="O12" s="36"/>
      <c r="P12" s="6"/>
      <c r="Q12" s="35"/>
      <c r="R12" s="36"/>
      <c r="S12" s="35"/>
      <c r="T12" s="6"/>
      <c r="U12" s="6"/>
      <c r="V12" s="6"/>
      <c r="W12" s="6"/>
      <c r="X12" s="6"/>
      <c r="Y12" s="34"/>
    </row>
    <row r="13" spans="1:25" ht="12.75">
      <c r="A13" s="6">
        <v>2024</v>
      </c>
      <c r="B13" s="52">
        <v>45483</v>
      </c>
      <c r="C13" s="36"/>
      <c r="D13" s="6"/>
      <c r="E13" s="36"/>
      <c r="F13" s="6"/>
      <c r="G13" s="36"/>
      <c r="H13" s="36"/>
      <c r="I13" s="6"/>
      <c r="J13" s="36"/>
      <c r="K13" s="6"/>
      <c r="L13" s="36"/>
      <c r="M13" s="6"/>
      <c r="N13" s="36"/>
      <c r="O13" s="36"/>
      <c r="P13" s="6"/>
      <c r="Q13" s="35"/>
      <c r="R13" s="36"/>
      <c r="S13" s="35"/>
      <c r="T13" s="6"/>
      <c r="U13" s="36"/>
      <c r="V13" s="6"/>
      <c r="W13" s="36"/>
      <c r="X13" s="6"/>
      <c r="Y13" s="34"/>
    </row>
    <row r="14" spans="1:26" ht="12.75">
      <c r="A14" s="6">
        <v>2024</v>
      </c>
      <c r="B14" s="52">
        <v>45484</v>
      </c>
      <c r="C14" s="36"/>
      <c r="D14" s="6"/>
      <c r="E14" s="6"/>
      <c r="F14" s="6"/>
      <c r="G14" s="6"/>
      <c r="H14" s="36"/>
      <c r="I14" s="6"/>
      <c r="J14" s="36"/>
      <c r="K14" s="6"/>
      <c r="L14" s="36"/>
      <c r="M14" s="6"/>
      <c r="N14" s="33"/>
      <c r="O14" s="36"/>
      <c r="P14" s="6"/>
      <c r="Q14" s="35"/>
      <c r="R14" s="36"/>
      <c r="S14" s="35"/>
      <c r="T14" s="6"/>
      <c r="U14" s="36"/>
      <c r="V14" s="6"/>
      <c r="W14" s="6"/>
      <c r="X14" s="6"/>
      <c r="Y14" s="34"/>
      <c r="Z14" s="13"/>
    </row>
    <row r="15" spans="1:25" ht="12.75">
      <c r="A15" s="6">
        <v>2024</v>
      </c>
      <c r="B15" s="52">
        <v>45485</v>
      </c>
      <c r="C15" s="6"/>
      <c r="D15" s="6"/>
      <c r="E15" s="36"/>
      <c r="F15" s="6"/>
      <c r="G15" s="36"/>
      <c r="H15" s="36"/>
      <c r="I15" s="6"/>
      <c r="J15" s="36"/>
      <c r="K15" s="6"/>
      <c r="L15" s="36"/>
      <c r="M15" s="6"/>
      <c r="N15" s="33"/>
      <c r="O15" s="36"/>
      <c r="P15" s="6"/>
      <c r="Q15" s="35"/>
      <c r="R15" s="36"/>
      <c r="S15" s="35"/>
      <c r="T15" s="6"/>
      <c r="U15" s="45"/>
      <c r="V15" s="45"/>
      <c r="W15" s="53"/>
      <c r="X15" s="45"/>
      <c r="Y15" s="46"/>
    </row>
    <row r="16" spans="1:25" ht="12.75">
      <c r="A16" s="6">
        <v>2024</v>
      </c>
      <c r="B16" s="52">
        <v>45486</v>
      </c>
      <c r="C16" s="36"/>
      <c r="D16" s="6"/>
      <c r="E16" s="36"/>
      <c r="F16" s="6"/>
      <c r="G16" s="36"/>
      <c r="H16" s="36"/>
      <c r="I16" s="6"/>
      <c r="J16" s="36"/>
      <c r="K16" s="6"/>
      <c r="L16" s="36"/>
      <c r="M16" s="6"/>
      <c r="N16" s="33"/>
      <c r="O16" s="36"/>
      <c r="P16" s="6"/>
      <c r="Q16" s="35"/>
      <c r="R16" s="36"/>
      <c r="S16" s="6"/>
      <c r="T16" s="6"/>
      <c r="U16" s="36"/>
      <c r="V16" s="6"/>
      <c r="W16" s="36"/>
      <c r="X16" s="6"/>
      <c r="Y16" s="34"/>
    </row>
    <row r="17" spans="1:25" ht="12.75">
      <c r="A17" s="6">
        <v>2024</v>
      </c>
      <c r="B17" s="52">
        <v>45487</v>
      </c>
      <c r="C17" s="6"/>
      <c r="D17" s="6"/>
      <c r="E17" s="36"/>
      <c r="F17" s="6"/>
      <c r="G17" s="6"/>
      <c r="H17" s="36"/>
      <c r="I17" s="6"/>
      <c r="J17" s="36"/>
      <c r="K17" s="6"/>
      <c r="L17" s="36"/>
      <c r="M17" s="6"/>
      <c r="N17" s="33"/>
      <c r="O17" s="36"/>
      <c r="P17" s="6"/>
      <c r="Q17" s="35"/>
      <c r="R17" s="36"/>
      <c r="S17" s="35"/>
      <c r="T17" s="6"/>
      <c r="U17" s="6"/>
      <c r="V17" s="6"/>
      <c r="W17" s="6"/>
      <c r="X17" s="6"/>
      <c r="Y17" s="34"/>
    </row>
    <row r="18" spans="1:25" ht="12.75">
      <c r="A18" s="6">
        <v>2024</v>
      </c>
      <c r="B18" s="52">
        <v>45488</v>
      </c>
      <c r="C18" s="6"/>
      <c r="D18" s="6"/>
      <c r="E18" s="6"/>
      <c r="F18" s="6"/>
      <c r="G18" s="36"/>
      <c r="H18" s="36"/>
      <c r="I18" s="6"/>
      <c r="J18" s="6"/>
      <c r="K18" s="6"/>
      <c r="L18" s="36"/>
      <c r="M18" s="6"/>
      <c r="N18" s="33"/>
      <c r="O18" s="36"/>
      <c r="P18" s="6"/>
      <c r="Q18" s="35"/>
      <c r="R18" s="36"/>
      <c r="S18" s="35"/>
      <c r="T18" s="6"/>
      <c r="U18" s="36"/>
      <c r="V18" s="6"/>
      <c r="W18" s="36"/>
      <c r="X18" s="6"/>
      <c r="Y18" s="34"/>
    </row>
    <row r="19" spans="1:25" ht="12.75">
      <c r="A19" s="6">
        <v>2024</v>
      </c>
      <c r="B19" s="52">
        <v>45489</v>
      </c>
      <c r="C19" s="6"/>
      <c r="D19" s="6"/>
      <c r="E19" s="36"/>
      <c r="F19" s="6"/>
      <c r="G19" s="36"/>
      <c r="H19" s="36"/>
      <c r="I19" s="6"/>
      <c r="J19" s="6"/>
      <c r="K19" s="6"/>
      <c r="L19" s="36"/>
      <c r="M19" s="37"/>
      <c r="N19" s="33"/>
      <c r="O19" s="36"/>
      <c r="P19" s="6"/>
      <c r="Q19" s="35"/>
      <c r="R19" s="36"/>
      <c r="S19" s="35"/>
      <c r="T19" s="6"/>
      <c r="U19" s="6"/>
      <c r="V19" s="6"/>
      <c r="W19" s="6"/>
      <c r="X19" s="6"/>
      <c r="Y19" s="34"/>
    </row>
    <row r="20" spans="1:25" ht="12.75">
      <c r="A20" s="6">
        <v>2024</v>
      </c>
      <c r="B20" s="52">
        <v>45490</v>
      </c>
      <c r="C20" s="36"/>
      <c r="D20" s="6"/>
      <c r="E20" s="36"/>
      <c r="F20" s="6"/>
      <c r="G20" s="6"/>
      <c r="H20" s="36"/>
      <c r="I20" s="6"/>
      <c r="J20" s="36"/>
      <c r="K20" s="6"/>
      <c r="L20" s="36"/>
      <c r="M20" s="6"/>
      <c r="N20" s="33"/>
      <c r="O20" s="36"/>
      <c r="P20" s="6"/>
      <c r="Q20" s="35"/>
      <c r="R20" s="36"/>
      <c r="S20" s="35"/>
      <c r="T20" s="6"/>
      <c r="U20" s="53"/>
      <c r="V20" s="45"/>
      <c r="W20" s="53"/>
      <c r="X20" s="45"/>
      <c r="Y20" s="46"/>
    </row>
    <row r="21" spans="1:25" ht="12.75">
      <c r="A21" s="6">
        <v>2024</v>
      </c>
      <c r="B21" s="52">
        <v>45491</v>
      </c>
      <c r="C21" s="36"/>
      <c r="D21" s="6"/>
      <c r="E21" s="36"/>
      <c r="F21" s="6"/>
      <c r="G21" s="36"/>
      <c r="H21" s="36"/>
      <c r="I21" s="6"/>
      <c r="J21" s="36"/>
      <c r="K21" s="6"/>
      <c r="L21" s="36"/>
      <c r="M21" s="6"/>
      <c r="N21" s="36"/>
      <c r="O21" s="33"/>
      <c r="P21" s="6"/>
      <c r="Q21" s="35"/>
      <c r="R21" s="36"/>
      <c r="S21" s="35"/>
      <c r="T21" s="6"/>
      <c r="U21" s="45"/>
      <c r="V21" s="45"/>
      <c r="W21" s="53"/>
      <c r="X21" s="45"/>
      <c r="Y21" s="46"/>
    </row>
    <row r="22" spans="1:25" ht="12.75">
      <c r="A22" s="6">
        <v>2024</v>
      </c>
      <c r="B22" s="52">
        <v>45492</v>
      </c>
      <c r="C22" s="36"/>
      <c r="D22" s="6"/>
      <c r="E22" s="36"/>
      <c r="F22" s="6"/>
      <c r="G22" s="36"/>
      <c r="H22" s="36"/>
      <c r="I22" s="6"/>
      <c r="J22" s="36"/>
      <c r="K22" s="6"/>
      <c r="L22" s="36"/>
      <c r="M22" s="6"/>
      <c r="N22" s="33"/>
      <c r="O22" s="36"/>
      <c r="P22" s="6"/>
      <c r="Q22" s="35"/>
      <c r="R22" s="36"/>
      <c r="S22" s="35"/>
      <c r="T22" s="6"/>
      <c r="U22" s="36"/>
      <c r="V22" s="6"/>
      <c r="W22" s="36"/>
      <c r="X22" s="6"/>
      <c r="Y22" s="34"/>
    </row>
    <row r="23" spans="1:25" ht="12.75">
      <c r="A23" s="6">
        <v>2024</v>
      </c>
      <c r="B23" s="52">
        <v>45493</v>
      </c>
      <c r="C23" s="6"/>
      <c r="D23" s="6"/>
      <c r="E23" s="36"/>
      <c r="F23" s="6"/>
      <c r="G23" s="36"/>
      <c r="H23" s="36"/>
      <c r="I23" s="6"/>
      <c r="J23" s="36"/>
      <c r="K23" s="6"/>
      <c r="L23" s="36"/>
      <c r="M23" s="6"/>
      <c r="N23" s="33"/>
      <c r="O23" s="36"/>
      <c r="P23" s="6"/>
      <c r="Q23" s="35"/>
      <c r="R23" s="36"/>
      <c r="S23" s="35"/>
      <c r="T23" s="6"/>
      <c r="U23" s="36"/>
      <c r="V23" s="6"/>
      <c r="W23" s="36"/>
      <c r="X23" s="6"/>
      <c r="Y23" s="34"/>
    </row>
    <row r="24" spans="1:25" ht="12.75">
      <c r="A24" s="6">
        <v>2024</v>
      </c>
      <c r="B24" s="52">
        <v>45494</v>
      </c>
      <c r="C24" s="36"/>
      <c r="D24" s="6"/>
      <c r="E24" s="36"/>
      <c r="F24" s="6"/>
      <c r="G24" s="36"/>
      <c r="H24" s="36"/>
      <c r="I24" s="6"/>
      <c r="J24" s="6"/>
      <c r="K24" s="6"/>
      <c r="L24" s="36"/>
      <c r="M24" s="6"/>
      <c r="N24" s="33"/>
      <c r="O24" s="33"/>
      <c r="P24" s="6"/>
      <c r="Q24" s="35"/>
      <c r="R24" s="36"/>
      <c r="S24" s="35"/>
      <c r="T24" s="6"/>
      <c r="U24" s="53"/>
      <c r="V24" s="45"/>
      <c r="W24" s="53"/>
      <c r="X24" s="45"/>
      <c r="Y24" s="46"/>
    </row>
    <row r="25" spans="1:25" ht="12.75">
      <c r="A25" s="6">
        <v>2024</v>
      </c>
      <c r="B25" s="52">
        <v>45495</v>
      </c>
      <c r="C25" s="36"/>
      <c r="D25" s="6"/>
      <c r="E25" s="36"/>
      <c r="F25" s="6"/>
      <c r="G25" s="6"/>
      <c r="H25" s="36"/>
      <c r="I25" s="6"/>
      <c r="J25" s="36"/>
      <c r="K25" s="6"/>
      <c r="L25" s="36"/>
      <c r="M25" s="6"/>
      <c r="N25" s="33"/>
      <c r="O25" s="36"/>
      <c r="P25" s="6"/>
      <c r="Q25" s="35"/>
      <c r="R25" s="36"/>
      <c r="S25" s="35"/>
      <c r="T25" s="6"/>
      <c r="U25" s="36"/>
      <c r="V25" s="6"/>
      <c r="W25" s="6"/>
      <c r="X25" s="6"/>
      <c r="Y25" s="6"/>
    </row>
    <row r="26" spans="1:26" ht="12.75">
      <c r="A26" s="6">
        <v>2024</v>
      </c>
      <c r="B26" s="52">
        <v>45496</v>
      </c>
      <c r="C26" s="36"/>
      <c r="D26" s="50"/>
      <c r="E26" s="36"/>
      <c r="F26" s="6"/>
      <c r="G26" s="36"/>
      <c r="H26" s="36"/>
      <c r="I26" s="6"/>
      <c r="J26" s="36"/>
      <c r="K26" s="6"/>
      <c r="L26" s="36"/>
      <c r="M26" s="37"/>
      <c r="N26" s="36"/>
      <c r="O26" s="36"/>
      <c r="P26" s="6"/>
      <c r="Q26" s="35"/>
      <c r="R26" s="36"/>
      <c r="S26" s="35"/>
      <c r="T26" s="6"/>
      <c r="U26" s="36"/>
      <c r="V26" s="6"/>
      <c r="W26" s="36"/>
      <c r="X26" s="6"/>
      <c r="Y26" s="34"/>
      <c r="Z26" s="31"/>
    </row>
    <row r="27" spans="1:25" ht="12.75">
      <c r="A27" s="6">
        <v>2024</v>
      </c>
      <c r="B27" s="52">
        <v>45497</v>
      </c>
      <c r="C27" s="36"/>
      <c r="D27" s="6"/>
      <c r="E27" s="36"/>
      <c r="F27" s="6"/>
      <c r="G27" s="36"/>
      <c r="H27" s="36"/>
      <c r="I27" s="6"/>
      <c r="J27" s="36"/>
      <c r="K27" s="6"/>
      <c r="L27" s="36"/>
      <c r="M27" s="6"/>
      <c r="N27" s="33"/>
      <c r="O27" s="36"/>
      <c r="P27" s="6"/>
      <c r="Q27" s="35"/>
      <c r="R27" s="36"/>
      <c r="S27" s="35"/>
      <c r="T27" s="6"/>
      <c r="U27" s="36"/>
      <c r="V27" s="6"/>
      <c r="W27" s="36"/>
      <c r="X27" s="6"/>
      <c r="Y27" s="34"/>
    </row>
    <row r="28" spans="1:25" ht="12.75">
      <c r="A28" s="6">
        <v>2024</v>
      </c>
      <c r="B28" s="52">
        <v>45498</v>
      </c>
      <c r="C28" s="36"/>
      <c r="D28" s="6"/>
      <c r="E28" s="36"/>
      <c r="F28" s="6"/>
      <c r="G28" s="36"/>
      <c r="H28" s="36"/>
      <c r="I28" s="6"/>
      <c r="J28" s="36"/>
      <c r="K28" s="6"/>
      <c r="L28" s="36"/>
      <c r="M28" s="37"/>
      <c r="N28" s="33"/>
      <c r="O28" s="36"/>
      <c r="P28" s="6"/>
      <c r="Q28" s="35"/>
      <c r="R28" s="33"/>
      <c r="S28" s="35"/>
      <c r="T28" s="6"/>
      <c r="U28" s="36"/>
      <c r="V28" s="6"/>
      <c r="W28" s="6"/>
      <c r="X28" s="6"/>
      <c r="Y28" s="38"/>
    </row>
    <row r="29" spans="1:25" ht="12.75">
      <c r="A29" s="6">
        <v>2024</v>
      </c>
      <c r="B29" s="52">
        <v>45499</v>
      </c>
      <c r="C29" s="36"/>
      <c r="D29" s="6"/>
      <c r="E29" s="36"/>
      <c r="F29" s="6"/>
      <c r="G29" s="36"/>
      <c r="H29" s="36"/>
      <c r="I29" s="6"/>
      <c r="J29" s="36"/>
      <c r="K29" s="6"/>
      <c r="L29" s="36"/>
      <c r="M29" s="37"/>
      <c r="N29" s="33"/>
      <c r="O29" s="33"/>
      <c r="P29" s="6"/>
      <c r="Q29" s="35"/>
      <c r="R29" s="36"/>
      <c r="S29" s="35"/>
      <c r="T29" s="6"/>
      <c r="U29" s="45"/>
      <c r="V29" s="45"/>
      <c r="W29" s="53"/>
      <c r="X29" s="45"/>
      <c r="Y29" s="46"/>
    </row>
    <row r="30" spans="1:25" ht="12.75">
      <c r="A30" s="6">
        <v>2024</v>
      </c>
      <c r="B30" s="52">
        <v>45500</v>
      </c>
      <c r="C30" s="36"/>
      <c r="D30" s="6"/>
      <c r="E30" s="36"/>
      <c r="F30" s="6"/>
      <c r="G30" s="6"/>
      <c r="H30" s="36"/>
      <c r="I30" s="6"/>
      <c r="J30" s="36"/>
      <c r="K30" s="45"/>
      <c r="L30" s="36"/>
      <c r="M30" s="6"/>
      <c r="N30" s="33"/>
      <c r="O30" s="36"/>
      <c r="P30" s="6"/>
      <c r="Q30" s="35"/>
      <c r="R30" s="33"/>
      <c r="S30" s="35"/>
      <c r="T30" s="6"/>
      <c r="U30" s="36"/>
      <c r="V30" s="6"/>
      <c r="W30" s="36"/>
      <c r="X30" s="6"/>
      <c r="Y30" s="34"/>
    </row>
    <row r="31" spans="1:25" ht="12.75">
      <c r="A31" s="6">
        <v>2024</v>
      </c>
      <c r="B31" s="52">
        <v>45501</v>
      </c>
      <c r="C31" s="36"/>
      <c r="D31" s="6"/>
      <c r="E31" s="36"/>
      <c r="F31" s="6"/>
      <c r="G31" s="36"/>
      <c r="H31" s="36"/>
      <c r="I31" s="6"/>
      <c r="J31" s="6"/>
      <c r="K31" s="6"/>
      <c r="L31" s="36"/>
      <c r="M31" s="6"/>
      <c r="N31" s="33"/>
      <c r="O31" s="36"/>
      <c r="P31" s="6"/>
      <c r="Q31" s="35"/>
      <c r="R31" s="36"/>
      <c r="S31" s="35"/>
      <c r="T31" s="6"/>
      <c r="U31" s="53"/>
      <c r="V31" s="45"/>
      <c r="W31" s="53"/>
      <c r="X31" s="45"/>
      <c r="Y31" s="46"/>
    </row>
    <row r="32" spans="1:25" ht="12.75">
      <c r="A32" s="6">
        <v>2024</v>
      </c>
      <c r="B32" s="52">
        <v>45502</v>
      </c>
      <c r="C32" s="36"/>
      <c r="D32" s="6"/>
      <c r="E32" s="36"/>
      <c r="F32" s="6"/>
      <c r="G32" s="36"/>
      <c r="H32" s="36"/>
      <c r="I32" s="6"/>
      <c r="J32" s="6"/>
      <c r="K32" s="6"/>
      <c r="L32" s="36"/>
      <c r="M32" s="6"/>
      <c r="N32" s="33"/>
      <c r="O32" s="36"/>
      <c r="P32" s="6"/>
      <c r="Q32" s="35"/>
      <c r="R32" s="36"/>
      <c r="S32" s="35"/>
      <c r="T32" s="6"/>
      <c r="U32" s="36"/>
      <c r="V32" s="6"/>
      <c r="W32" s="36"/>
      <c r="X32" s="6"/>
      <c r="Y32" s="34"/>
    </row>
    <row r="33" spans="1:25" ht="12.75">
      <c r="A33" s="6">
        <v>2024</v>
      </c>
      <c r="B33" s="52">
        <v>45503</v>
      </c>
      <c r="C33" s="36"/>
      <c r="D33" s="6"/>
      <c r="E33" s="36"/>
      <c r="F33" s="6"/>
      <c r="G33" s="36"/>
      <c r="H33" s="36"/>
      <c r="I33" s="6"/>
      <c r="J33" s="36"/>
      <c r="K33" s="6"/>
      <c r="L33" s="36"/>
      <c r="M33" s="6"/>
      <c r="N33" s="33"/>
      <c r="O33" s="36"/>
      <c r="P33" s="6"/>
      <c r="Q33" s="35"/>
      <c r="R33" s="36"/>
      <c r="S33" s="35"/>
      <c r="T33" s="6"/>
      <c r="U33" s="6"/>
      <c r="V33" s="6"/>
      <c r="W33" s="36"/>
      <c r="X33" s="6"/>
      <c r="Y33" s="34"/>
    </row>
    <row r="34" spans="1:25" ht="12.75">
      <c r="A34" s="6">
        <v>2024</v>
      </c>
      <c r="B34" s="52">
        <v>45504</v>
      </c>
      <c r="C34" s="36"/>
      <c r="D34" s="6"/>
      <c r="E34" s="36"/>
      <c r="F34" s="6"/>
      <c r="G34" s="36"/>
      <c r="H34" s="36"/>
      <c r="I34" s="6"/>
      <c r="J34" s="6"/>
      <c r="K34" s="6"/>
      <c r="L34" s="6"/>
      <c r="M34" s="37"/>
      <c r="N34" s="33"/>
      <c r="O34" s="36"/>
      <c r="P34" s="6"/>
      <c r="Q34" s="35"/>
      <c r="R34" s="36"/>
      <c r="S34" s="35"/>
      <c r="T34" s="6"/>
      <c r="U34" s="45"/>
      <c r="V34" s="45"/>
      <c r="W34" s="53"/>
      <c r="X34" s="45"/>
      <c r="Y34" s="46"/>
    </row>
    <row r="35" spans="3:25" ht="12.75">
      <c r="C35" s="39"/>
      <c r="D35" s="32"/>
      <c r="E35" s="39"/>
      <c r="F35" s="32"/>
      <c r="G35" s="39"/>
      <c r="H35" s="39"/>
      <c r="I35" s="32"/>
      <c r="J35" s="39"/>
      <c r="K35" s="32"/>
      <c r="L35" s="39"/>
      <c r="M35" s="40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40"/>
    </row>
  </sheetData>
  <sheetProtection/>
  <mergeCells count="3">
    <mergeCell ref="A1:B1"/>
    <mergeCell ref="A2:A3"/>
    <mergeCell ref="B2:B3"/>
  </mergeCells>
  <printOptions horizontalCentered="1"/>
  <pageMargins left="0.3937007874015748" right="0.3937007874015748" top="0.7874015748031497" bottom="0.5905511811023623" header="0.5118110236220472" footer="0.5118110236220472"/>
  <pageSetup horizontalDpi="300" verticalDpi="300" orientation="landscape" paperSize="9" scale="68" r:id="rId1"/>
  <headerFooter alignWithMargins="0">
    <oddHeader>&amp;CDADOS METEOROLÓGICOS - ESTAÇÃO EXPERIMENTAL DE CITRICULTURA DE BEBEDOURO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A35"/>
  <sheetViews>
    <sheetView view="pageBreakPreview" zoomScale="75" zoomScaleSheetLayoutView="75" zoomScalePageLayoutView="0" workbookViewId="0" topLeftCell="B2">
      <selection activeCell="C4" sqref="C4"/>
    </sheetView>
  </sheetViews>
  <sheetFormatPr defaultColWidth="9.140625" defaultRowHeight="12.75"/>
  <cols>
    <col min="1" max="1" width="7.28125" style="0" customWidth="1"/>
    <col min="2" max="2" width="8.28125" style="0" customWidth="1"/>
    <col min="3" max="3" width="9.7109375" style="0" customWidth="1"/>
    <col min="6" max="6" width="8.28125" style="0" customWidth="1"/>
    <col min="7" max="7" width="9.7109375" style="0" customWidth="1"/>
    <col min="9" max="9" width="7.28125" style="0" customWidth="1"/>
    <col min="11" max="11" width="7.28125" style="0" customWidth="1"/>
    <col min="13" max="13" width="7.28125" style="0" customWidth="1"/>
    <col min="15" max="15" width="9.7109375" style="0" bestFit="1" customWidth="1"/>
    <col min="16" max="16" width="7.7109375" style="0" customWidth="1"/>
    <col min="17" max="17" width="6.57421875" style="0" customWidth="1"/>
    <col min="18" max="18" width="7.7109375" style="0" customWidth="1"/>
    <col min="19" max="19" width="8.7109375" style="0" customWidth="1"/>
    <col min="20" max="20" width="8.00390625" style="0" customWidth="1"/>
    <col min="21" max="21" width="8.28125" style="0" customWidth="1"/>
    <col min="22" max="22" width="7.00390625" style="0" customWidth="1"/>
    <col min="23" max="23" width="7.7109375" style="0" customWidth="1"/>
    <col min="24" max="24" width="6.7109375" style="0" customWidth="1"/>
    <col min="25" max="25" width="7.28125" style="0" customWidth="1"/>
  </cols>
  <sheetData>
    <row r="1" spans="1:5" ht="12.75">
      <c r="A1" s="70">
        <v>39448</v>
      </c>
      <c r="B1" s="70"/>
      <c r="C1" s="8">
        <v>1</v>
      </c>
      <c r="E1">
        <v>3.6</v>
      </c>
    </row>
    <row r="2" spans="1:25" ht="33.75">
      <c r="A2" s="71" t="s">
        <v>12</v>
      </c>
      <c r="B2" s="71" t="s">
        <v>13</v>
      </c>
      <c r="C2" s="9" t="s">
        <v>14</v>
      </c>
      <c r="D2" s="9" t="s">
        <v>15</v>
      </c>
      <c r="E2" s="9" t="s">
        <v>16</v>
      </c>
      <c r="F2" s="9" t="s">
        <v>17</v>
      </c>
      <c r="G2" s="9" t="s">
        <v>18</v>
      </c>
      <c r="H2" s="9" t="s">
        <v>19</v>
      </c>
      <c r="I2" s="9" t="s">
        <v>15</v>
      </c>
      <c r="J2" s="9" t="s">
        <v>20</v>
      </c>
      <c r="K2" s="9" t="s">
        <v>17</v>
      </c>
      <c r="L2" s="9" t="s">
        <v>21</v>
      </c>
      <c r="M2" s="10" t="s">
        <v>22</v>
      </c>
      <c r="N2" s="9" t="s">
        <v>23</v>
      </c>
      <c r="O2" s="9" t="s">
        <v>24</v>
      </c>
      <c r="P2" s="9" t="s">
        <v>15</v>
      </c>
      <c r="Q2" s="9" t="s">
        <v>35</v>
      </c>
      <c r="R2" s="9" t="s">
        <v>44</v>
      </c>
      <c r="S2" s="9" t="s">
        <v>26</v>
      </c>
      <c r="T2" s="10" t="s">
        <v>15</v>
      </c>
      <c r="U2" s="9" t="s">
        <v>27</v>
      </c>
      <c r="V2" s="9" t="s">
        <v>15</v>
      </c>
      <c r="W2" s="9" t="s">
        <v>28</v>
      </c>
      <c r="X2" s="9" t="s">
        <v>17</v>
      </c>
      <c r="Y2" s="10" t="s">
        <v>29</v>
      </c>
    </row>
    <row r="3" spans="1:25" ht="12.75">
      <c r="A3" s="72"/>
      <c r="B3" s="72"/>
      <c r="C3" s="10" t="s">
        <v>30</v>
      </c>
      <c r="D3" s="10"/>
      <c r="E3" s="10" t="s">
        <v>30</v>
      </c>
      <c r="F3" s="10"/>
      <c r="G3" s="10" t="s">
        <v>30</v>
      </c>
      <c r="H3" s="10" t="s">
        <v>31</v>
      </c>
      <c r="I3" s="10"/>
      <c r="J3" s="10" t="s">
        <v>31</v>
      </c>
      <c r="K3" s="10"/>
      <c r="L3" s="10" t="s">
        <v>31</v>
      </c>
      <c r="M3" s="10" t="s">
        <v>32</v>
      </c>
      <c r="N3" s="10" t="s">
        <v>33</v>
      </c>
      <c r="O3" s="10" t="s">
        <v>42</v>
      </c>
      <c r="P3" s="10"/>
      <c r="Q3" s="10"/>
      <c r="R3" s="10" t="s">
        <v>43</v>
      </c>
      <c r="S3" s="10"/>
      <c r="T3" s="10"/>
      <c r="U3" s="10"/>
      <c r="V3" s="10"/>
      <c r="W3" s="10"/>
      <c r="X3" s="10"/>
      <c r="Y3" s="10" t="s">
        <v>32</v>
      </c>
    </row>
    <row r="4" spans="1:25" ht="12.75">
      <c r="A4" s="6">
        <v>2024</v>
      </c>
      <c r="B4" s="52">
        <v>45505</v>
      </c>
      <c r="C4" s="36"/>
      <c r="D4" s="6"/>
      <c r="E4" s="36"/>
      <c r="F4" s="6"/>
      <c r="G4" s="36"/>
      <c r="H4" s="36"/>
      <c r="I4" s="6"/>
      <c r="J4" s="36"/>
      <c r="K4" s="6"/>
      <c r="L4" s="6"/>
      <c r="M4" s="6"/>
      <c r="N4" s="6"/>
      <c r="O4" s="33"/>
      <c r="P4" s="6"/>
      <c r="Q4" s="42"/>
      <c r="R4" s="36"/>
      <c r="S4" s="35"/>
      <c r="T4" s="6"/>
      <c r="U4" s="36"/>
      <c r="V4" s="6"/>
      <c r="W4" s="6"/>
      <c r="X4" s="6"/>
      <c r="Y4" s="34"/>
    </row>
    <row r="5" spans="1:25" ht="12.75">
      <c r="A5" s="6">
        <v>2024</v>
      </c>
      <c r="B5" s="52">
        <v>45506</v>
      </c>
      <c r="C5" s="36"/>
      <c r="D5" s="6"/>
      <c r="E5" s="36"/>
      <c r="F5" s="6"/>
      <c r="G5" s="36"/>
      <c r="H5" s="36"/>
      <c r="I5" s="6"/>
      <c r="J5" s="36"/>
      <c r="K5" s="6"/>
      <c r="L5" s="36"/>
      <c r="M5" s="6"/>
      <c r="N5" s="33"/>
      <c r="O5" s="33"/>
      <c r="P5" s="6"/>
      <c r="Q5" s="35"/>
      <c r="R5" s="36"/>
      <c r="S5" s="35"/>
      <c r="T5" s="6"/>
      <c r="U5" s="45"/>
      <c r="V5" s="45"/>
      <c r="W5" s="53"/>
      <c r="X5" s="45"/>
      <c r="Y5" s="46"/>
    </row>
    <row r="6" spans="1:25" ht="12.75">
      <c r="A6" s="6">
        <v>2024</v>
      </c>
      <c r="B6" s="52">
        <v>45507</v>
      </c>
      <c r="C6" s="36"/>
      <c r="D6" s="6"/>
      <c r="E6" s="6"/>
      <c r="F6" s="6"/>
      <c r="G6" s="36"/>
      <c r="H6" s="36"/>
      <c r="I6" s="6"/>
      <c r="J6" s="36"/>
      <c r="K6" s="6"/>
      <c r="L6" s="36"/>
      <c r="M6" s="6"/>
      <c r="N6" s="36"/>
      <c r="O6" s="36"/>
      <c r="P6" s="6"/>
      <c r="Q6" s="35"/>
      <c r="R6" s="36"/>
      <c r="S6" s="35"/>
      <c r="T6" s="6"/>
      <c r="U6" s="36"/>
      <c r="V6" s="6"/>
      <c r="W6" s="6"/>
      <c r="X6" s="6"/>
      <c r="Y6" s="34"/>
    </row>
    <row r="7" spans="1:25" ht="12.75">
      <c r="A7" s="6">
        <v>2024</v>
      </c>
      <c r="B7" s="52">
        <v>45508</v>
      </c>
      <c r="C7" s="36"/>
      <c r="D7" s="6"/>
      <c r="E7" s="36"/>
      <c r="F7" s="6"/>
      <c r="G7" s="36"/>
      <c r="H7" s="36"/>
      <c r="I7" s="6"/>
      <c r="J7" s="36"/>
      <c r="K7" s="6"/>
      <c r="L7" s="36"/>
      <c r="M7" s="6"/>
      <c r="N7" s="33"/>
      <c r="O7" s="36"/>
      <c r="P7" s="6"/>
      <c r="Q7" s="35"/>
      <c r="R7" s="36"/>
      <c r="S7" s="35"/>
      <c r="T7" s="6"/>
      <c r="U7" s="36"/>
      <c r="V7" s="6"/>
      <c r="W7" s="6"/>
      <c r="X7" s="6"/>
      <c r="Y7" s="34"/>
    </row>
    <row r="8" spans="1:25" ht="12.75">
      <c r="A8" s="6">
        <v>2024</v>
      </c>
      <c r="B8" s="52">
        <v>45509</v>
      </c>
      <c r="C8" s="36"/>
      <c r="D8" s="6"/>
      <c r="E8" s="36"/>
      <c r="F8" s="6"/>
      <c r="G8" s="36"/>
      <c r="H8" s="36"/>
      <c r="I8" s="6"/>
      <c r="J8" s="36"/>
      <c r="K8" s="6"/>
      <c r="L8" s="36"/>
      <c r="M8" s="6"/>
      <c r="N8" s="33"/>
      <c r="O8" s="33"/>
      <c r="P8" s="6"/>
      <c r="Q8" s="35"/>
      <c r="R8" s="36"/>
      <c r="S8" s="35"/>
      <c r="T8" s="6"/>
      <c r="U8" s="36"/>
      <c r="V8" s="6"/>
      <c r="W8" s="36"/>
      <c r="X8" s="6"/>
      <c r="Y8" s="38"/>
    </row>
    <row r="9" spans="1:25" ht="12.75">
      <c r="A9" s="6">
        <v>2024</v>
      </c>
      <c r="B9" s="52">
        <v>45510</v>
      </c>
      <c r="C9" s="36"/>
      <c r="D9" s="6"/>
      <c r="E9" s="6"/>
      <c r="F9" s="6"/>
      <c r="G9" s="36"/>
      <c r="H9" s="36"/>
      <c r="I9" s="6"/>
      <c r="J9" s="36"/>
      <c r="K9" s="6"/>
      <c r="L9" s="36"/>
      <c r="M9" s="6"/>
      <c r="N9" s="33"/>
      <c r="O9" s="33"/>
      <c r="P9" s="6"/>
      <c r="Q9" s="35"/>
      <c r="R9" s="36"/>
      <c r="S9" s="35"/>
      <c r="T9" s="6"/>
      <c r="U9" s="36"/>
      <c r="V9" s="6"/>
      <c r="W9" s="33"/>
      <c r="X9" s="6"/>
      <c r="Y9" s="34"/>
    </row>
    <row r="10" spans="1:25" ht="12.75">
      <c r="A10" s="6">
        <v>2024</v>
      </c>
      <c r="B10" s="52">
        <v>45511</v>
      </c>
      <c r="C10" s="6"/>
      <c r="D10" s="6"/>
      <c r="E10" s="36"/>
      <c r="F10" s="6"/>
      <c r="G10" s="6"/>
      <c r="H10" s="36"/>
      <c r="I10" s="6"/>
      <c r="J10" s="36"/>
      <c r="K10" s="6"/>
      <c r="L10" s="36"/>
      <c r="M10" s="6"/>
      <c r="N10" s="33"/>
      <c r="O10" s="33"/>
      <c r="P10" s="6"/>
      <c r="Q10" s="35"/>
      <c r="R10" s="36"/>
      <c r="S10" s="35"/>
      <c r="T10" s="6"/>
      <c r="U10" s="36"/>
      <c r="V10" s="6"/>
      <c r="W10" s="36"/>
      <c r="X10" s="6"/>
      <c r="Y10" s="34"/>
    </row>
    <row r="11" spans="1:25" ht="12.75">
      <c r="A11" s="6">
        <v>2024</v>
      </c>
      <c r="B11" s="52">
        <v>45512</v>
      </c>
      <c r="C11" s="36"/>
      <c r="D11" s="6"/>
      <c r="E11" s="36"/>
      <c r="F11" s="6"/>
      <c r="G11" s="36"/>
      <c r="H11" s="36"/>
      <c r="I11" s="6"/>
      <c r="J11" s="36"/>
      <c r="K11" s="6"/>
      <c r="L11" s="36"/>
      <c r="M11" s="6"/>
      <c r="N11" s="33"/>
      <c r="O11" s="33"/>
      <c r="P11" s="6"/>
      <c r="Q11" s="35"/>
      <c r="R11" s="36"/>
      <c r="S11" s="35"/>
      <c r="T11" s="6"/>
      <c r="U11" s="53"/>
      <c r="V11" s="45"/>
      <c r="W11" s="53"/>
      <c r="X11" s="45"/>
      <c r="Y11" s="46"/>
    </row>
    <row r="12" spans="1:25" ht="12.75">
      <c r="A12" s="6">
        <v>2024</v>
      </c>
      <c r="B12" s="52">
        <v>45513</v>
      </c>
      <c r="C12" s="36"/>
      <c r="D12" s="6"/>
      <c r="E12" s="36"/>
      <c r="F12" s="6"/>
      <c r="G12" s="6"/>
      <c r="H12" s="36"/>
      <c r="I12" s="6"/>
      <c r="J12" s="36"/>
      <c r="K12" s="6"/>
      <c r="L12" s="36"/>
      <c r="M12" s="6"/>
      <c r="N12" s="33"/>
      <c r="O12" s="33"/>
      <c r="P12" s="6"/>
      <c r="Q12" s="35"/>
      <c r="R12" s="36"/>
      <c r="S12" s="35"/>
      <c r="T12" s="6"/>
      <c r="U12" s="45"/>
      <c r="V12" s="45"/>
      <c r="W12" s="53"/>
      <c r="X12" s="45"/>
      <c r="Y12" s="46"/>
    </row>
    <row r="13" spans="1:25" ht="12.75">
      <c r="A13" s="6">
        <v>2024</v>
      </c>
      <c r="B13" s="52">
        <v>45514</v>
      </c>
      <c r="C13" s="36"/>
      <c r="D13" s="6"/>
      <c r="E13" s="36"/>
      <c r="F13" s="6"/>
      <c r="G13" s="36"/>
      <c r="H13" s="36"/>
      <c r="I13" s="6"/>
      <c r="J13" s="36"/>
      <c r="K13" s="6"/>
      <c r="L13" s="36"/>
      <c r="M13" s="37"/>
      <c r="N13" s="33"/>
      <c r="O13" s="33"/>
      <c r="P13" s="6"/>
      <c r="Q13" s="35"/>
      <c r="R13" s="36"/>
      <c r="S13" s="6"/>
      <c r="T13" s="6"/>
      <c r="U13" s="36"/>
      <c r="V13" s="6"/>
      <c r="W13" s="36"/>
      <c r="X13" s="6"/>
      <c r="Y13" s="34"/>
    </row>
    <row r="14" spans="1:26" ht="12.75">
      <c r="A14" s="6">
        <v>2024</v>
      </c>
      <c r="B14" s="52">
        <v>45515</v>
      </c>
      <c r="C14" s="36"/>
      <c r="D14" s="6"/>
      <c r="E14" s="36"/>
      <c r="F14" s="6"/>
      <c r="G14" s="36"/>
      <c r="H14" s="36"/>
      <c r="I14" s="6"/>
      <c r="J14" s="36"/>
      <c r="K14" s="6"/>
      <c r="L14" s="36"/>
      <c r="M14" s="6"/>
      <c r="N14" s="33"/>
      <c r="O14" s="33"/>
      <c r="P14" s="6"/>
      <c r="Q14" s="35"/>
      <c r="R14" s="36"/>
      <c r="S14" s="35"/>
      <c r="T14" s="6"/>
      <c r="U14" s="36"/>
      <c r="V14" s="6"/>
      <c r="W14" s="36"/>
      <c r="X14" s="6"/>
      <c r="Y14" s="38"/>
      <c r="Z14" s="13"/>
    </row>
    <row r="15" spans="1:25" ht="12.75">
      <c r="A15" s="6">
        <v>2024</v>
      </c>
      <c r="B15" s="52">
        <v>45516</v>
      </c>
      <c r="C15" s="36"/>
      <c r="D15" s="6"/>
      <c r="E15" s="36"/>
      <c r="F15" s="6"/>
      <c r="G15" s="6"/>
      <c r="H15" s="36"/>
      <c r="I15" s="6"/>
      <c r="J15" s="36"/>
      <c r="K15" s="6"/>
      <c r="L15" s="36"/>
      <c r="M15" s="6"/>
      <c r="N15" s="33"/>
      <c r="O15" s="33"/>
      <c r="P15" s="6"/>
      <c r="Q15" s="35"/>
      <c r="R15" s="36"/>
      <c r="S15" s="35"/>
      <c r="T15" s="6"/>
      <c r="U15" s="36"/>
      <c r="V15" s="6"/>
      <c r="W15" s="33"/>
      <c r="X15" s="6"/>
      <c r="Y15" s="34"/>
    </row>
    <row r="16" spans="1:25" ht="12.75">
      <c r="A16" s="6">
        <v>2024</v>
      </c>
      <c r="B16" s="52">
        <v>45517</v>
      </c>
      <c r="C16" s="36"/>
      <c r="D16" s="6"/>
      <c r="E16" s="36"/>
      <c r="F16" s="6"/>
      <c r="G16" s="36"/>
      <c r="H16" s="36"/>
      <c r="I16" s="6"/>
      <c r="J16" s="36"/>
      <c r="K16" s="6"/>
      <c r="L16" s="36"/>
      <c r="M16" s="6"/>
      <c r="N16" s="33"/>
      <c r="O16" s="33"/>
      <c r="P16" s="6"/>
      <c r="Q16" s="35"/>
      <c r="R16" s="36"/>
      <c r="S16" s="35"/>
      <c r="T16" s="6"/>
      <c r="U16" s="36"/>
      <c r="V16" s="6"/>
      <c r="W16" s="36"/>
      <c r="X16" s="6"/>
      <c r="Y16" s="34"/>
    </row>
    <row r="17" spans="1:25" ht="12.75">
      <c r="A17" s="6">
        <v>2024</v>
      </c>
      <c r="B17" s="52">
        <v>45518</v>
      </c>
      <c r="C17" s="36"/>
      <c r="D17" s="6"/>
      <c r="E17" s="36"/>
      <c r="F17" s="6"/>
      <c r="G17" s="36"/>
      <c r="H17" s="36"/>
      <c r="I17" s="6"/>
      <c r="J17" s="36"/>
      <c r="K17" s="6"/>
      <c r="L17" s="36"/>
      <c r="M17" s="6"/>
      <c r="N17" s="33"/>
      <c r="O17" s="33"/>
      <c r="P17" s="6"/>
      <c r="Q17" s="35"/>
      <c r="R17" s="36"/>
      <c r="S17" s="35"/>
      <c r="T17" s="6"/>
      <c r="U17" s="53"/>
      <c r="V17" s="45"/>
      <c r="W17" s="53"/>
      <c r="X17" s="45"/>
      <c r="Y17" s="46"/>
    </row>
    <row r="18" spans="1:25" ht="12.75">
      <c r="A18" s="6">
        <v>2024</v>
      </c>
      <c r="B18" s="52">
        <v>45519</v>
      </c>
      <c r="C18" s="36"/>
      <c r="D18" s="6"/>
      <c r="E18" s="36"/>
      <c r="F18" s="6"/>
      <c r="G18" s="36"/>
      <c r="H18" s="36"/>
      <c r="I18" s="6"/>
      <c r="J18" s="36"/>
      <c r="K18" s="6"/>
      <c r="L18" s="36"/>
      <c r="M18" s="6"/>
      <c r="N18" s="33"/>
      <c r="O18" s="33"/>
      <c r="P18" s="6"/>
      <c r="Q18" s="35"/>
      <c r="R18" s="36"/>
      <c r="S18" s="35"/>
      <c r="T18" s="6"/>
      <c r="U18" s="36"/>
      <c r="V18" s="6"/>
      <c r="W18" s="36"/>
      <c r="X18" s="6"/>
      <c r="Y18" s="34"/>
    </row>
    <row r="19" spans="1:25" ht="12.75">
      <c r="A19" s="6">
        <v>2024</v>
      </c>
      <c r="B19" s="52">
        <v>45520</v>
      </c>
      <c r="C19" s="36"/>
      <c r="D19" s="6"/>
      <c r="E19" s="36"/>
      <c r="F19" s="6"/>
      <c r="G19" s="36"/>
      <c r="H19" s="36"/>
      <c r="I19" s="6"/>
      <c r="J19" s="6"/>
      <c r="K19" s="6"/>
      <c r="L19" s="36"/>
      <c r="M19" s="6"/>
      <c r="N19" s="33"/>
      <c r="O19" s="33"/>
      <c r="P19" s="6"/>
      <c r="Q19" s="35"/>
      <c r="R19" s="36"/>
      <c r="S19" s="35"/>
      <c r="T19" s="6"/>
      <c r="U19" s="53"/>
      <c r="V19" s="45"/>
      <c r="W19" s="53"/>
      <c r="X19" s="45"/>
      <c r="Y19" s="46"/>
    </row>
    <row r="20" spans="1:25" ht="12.75">
      <c r="A20" s="6">
        <v>2024</v>
      </c>
      <c r="B20" s="52">
        <v>45521</v>
      </c>
      <c r="C20" s="36"/>
      <c r="D20" s="6"/>
      <c r="E20" s="6"/>
      <c r="F20" s="6"/>
      <c r="G20" s="36"/>
      <c r="H20" s="36"/>
      <c r="I20" s="6"/>
      <c r="J20" s="6"/>
      <c r="K20" s="6"/>
      <c r="L20" s="36"/>
      <c r="M20" s="6"/>
      <c r="N20" s="33"/>
      <c r="O20" s="33"/>
      <c r="P20" s="6"/>
      <c r="Q20" s="35"/>
      <c r="R20" s="36"/>
      <c r="S20" s="35"/>
      <c r="T20" s="6"/>
      <c r="U20" s="53"/>
      <c r="V20" s="45"/>
      <c r="W20" s="53"/>
      <c r="X20" s="45"/>
      <c r="Y20" s="46"/>
    </row>
    <row r="21" spans="1:25" ht="12.75">
      <c r="A21" s="6">
        <v>2024</v>
      </c>
      <c r="B21" s="52">
        <v>45522</v>
      </c>
      <c r="C21" s="36"/>
      <c r="D21" s="6"/>
      <c r="E21" s="36"/>
      <c r="F21" s="6"/>
      <c r="G21" s="36"/>
      <c r="H21" s="36"/>
      <c r="I21" s="6"/>
      <c r="J21" s="6"/>
      <c r="K21" s="6"/>
      <c r="L21" s="36"/>
      <c r="M21" s="6"/>
      <c r="N21" s="33"/>
      <c r="O21" s="33"/>
      <c r="P21" s="6"/>
      <c r="Q21" s="35"/>
      <c r="R21" s="36"/>
      <c r="S21" s="35"/>
      <c r="T21" s="6"/>
      <c r="U21" s="36"/>
      <c r="V21" s="6"/>
      <c r="W21" s="36"/>
      <c r="X21" s="6"/>
      <c r="Y21" s="34"/>
    </row>
    <row r="22" spans="1:27" ht="12.75">
      <c r="A22" s="6">
        <v>2024</v>
      </c>
      <c r="B22" s="52">
        <v>45523</v>
      </c>
      <c r="C22" s="6"/>
      <c r="D22" s="6"/>
      <c r="E22" s="6"/>
      <c r="F22" s="6"/>
      <c r="G22" s="6"/>
      <c r="H22" s="36"/>
      <c r="I22" s="6"/>
      <c r="J22" s="6"/>
      <c r="K22" s="6"/>
      <c r="L22" s="36"/>
      <c r="M22" s="6"/>
      <c r="N22" s="33"/>
      <c r="O22" s="33"/>
      <c r="P22" s="6"/>
      <c r="Q22" s="35"/>
      <c r="R22" s="36"/>
      <c r="S22" s="35"/>
      <c r="T22" s="6"/>
      <c r="U22" s="6"/>
      <c r="V22" s="6"/>
      <c r="W22" s="36"/>
      <c r="X22" s="6"/>
      <c r="Y22" s="34"/>
      <c r="AA22" s="26"/>
    </row>
    <row r="23" spans="1:25" ht="12.75">
      <c r="A23" s="6">
        <v>2024</v>
      </c>
      <c r="B23" s="52">
        <v>45524</v>
      </c>
      <c r="C23" s="36"/>
      <c r="D23" s="6"/>
      <c r="E23" s="36"/>
      <c r="F23" s="6"/>
      <c r="G23" s="36"/>
      <c r="H23" s="36"/>
      <c r="I23" s="6"/>
      <c r="J23" s="36"/>
      <c r="K23" s="6"/>
      <c r="L23" s="36"/>
      <c r="M23" s="6"/>
      <c r="N23" s="33"/>
      <c r="O23" s="33"/>
      <c r="P23" s="6"/>
      <c r="Q23" s="35"/>
      <c r="R23" s="36"/>
      <c r="S23" s="35"/>
      <c r="T23" s="6"/>
      <c r="U23" s="36"/>
      <c r="V23" s="6"/>
      <c r="W23" s="36"/>
      <c r="X23" s="6"/>
      <c r="Y23" s="6"/>
    </row>
    <row r="24" spans="1:25" ht="12.75">
      <c r="A24" s="6">
        <v>2024</v>
      </c>
      <c r="B24" s="52">
        <v>45525</v>
      </c>
      <c r="C24" s="36"/>
      <c r="D24" s="6"/>
      <c r="E24" s="36"/>
      <c r="F24" s="6"/>
      <c r="G24" s="36"/>
      <c r="H24" s="36"/>
      <c r="I24" s="6"/>
      <c r="J24" s="6"/>
      <c r="K24" s="6"/>
      <c r="L24" s="36"/>
      <c r="M24" s="6"/>
      <c r="N24" s="33"/>
      <c r="O24" s="33"/>
      <c r="P24" s="6"/>
      <c r="Q24" s="35"/>
      <c r="R24" s="36"/>
      <c r="S24" s="35"/>
      <c r="T24" s="6"/>
      <c r="U24" s="45"/>
      <c r="V24" s="45"/>
      <c r="W24" s="45"/>
      <c r="X24" s="45"/>
      <c r="Y24" s="46"/>
    </row>
    <row r="25" spans="1:25" ht="12.75">
      <c r="A25" s="6">
        <v>2024</v>
      </c>
      <c r="B25" s="52">
        <v>45526</v>
      </c>
      <c r="C25" s="36"/>
      <c r="D25" s="6"/>
      <c r="E25" s="6"/>
      <c r="F25" s="6"/>
      <c r="G25" s="6"/>
      <c r="H25" s="36"/>
      <c r="I25" s="6"/>
      <c r="J25" s="36"/>
      <c r="K25" s="6"/>
      <c r="L25" s="36"/>
      <c r="M25" s="6"/>
      <c r="N25" s="33"/>
      <c r="O25" s="33"/>
      <c r="P25" s="6"/>
      <c r="Q25" s="35"/>
      <c r="R25" s="6"/>
      <c r="S25" s="35"/>
      <c r="T25" s="6"/>
      <c r="U25" s="36"/>
      <c r="V25" s="6"/>
      <c r="W25" s="33"/>
      <c r="X25" s="6"/>
      <c r="Y25" s="34"/>
    </row>
    <row r="26" spans="1:26" ht="12.75">
      <c r="A26" s="6">
        <v>2024</v>
      </c>
      <c r="B26" s="52">
        <v>45527</v>
      </c>
      <c r="C26" s="36"/>
      <c r="D26" s="6"/>
      <c r="E26" s="36"/>
      <c r="F26" s="6"/>
      <c r="G26" s="36"/>
      <c r="H26" s="36"/>
      <c r="I26" s="6"/>
      <c r="J26" s="36"/>
      <c r="K26" s="6"/>
      <c r="L26" s="36"/>
      <c r="M26" s="6"/>
      <c r="N26" s="33"/>
      <c r="O26" s="33"/>
      <c r="P26" s="6"/>
      <c r="Q26" s="35"/>
      <c r="R26" s="36"/>
      <c r="S26" s="35"/>
      <c r="T26" s="6"/>
      <c r="U26" s="36"/>
      <c r="V26" s="6"/>
      <c r="W26" s="36"/>
      <c r="X26" s="6"/>
      <c r="Y26" s="34"/>
      <c r="Z26" s="31"/>
    </row>
    <row r="27" spans="1:25" ht="12.75">
      <c r="A27" s="6">
        <v>2024</v>
      </c>
      <c r="B27" s="52">
        <v>45528</v>
      </c>
      <c r="C27" s="36"/>
      <c r="D27" s="6"/>
      <c r="E27" s="36"/>
      <c r="F27" s="6"/>
      <c r="G27" s="36"/>
      <c r="H27" s="36"/>
      <c r="I27" s="6"/>
      <c r="J27" s="6"/>
      <c r="K27" s="6"/>
      <c r="L27" s="36"/>
      <c r="M27" s="6"/>
      <c r="N27" s="33"/>
      <c r="O27" s="33"/>
      <c r="P27" s="6"/>
      <c r="Q27" s="35"/>
      <c r="R27" s="6"/>
      <c r="S27" s="35"/>
      <c r="T27" s="6"/>
      <c r="U27" s="36"/>
      <c r="V27" s="6"/>
      <c r="W27" s="36"/>
      <c r="X27" s="6"/>
      <c r="Y27" s="34"/>
    </row>
    <row r="28" spans="1:26" ht="12.75">
      <c r="A28" s="6">
        <v>2024</v>
      </c>
      <c r="B28" s="52">
        <v>45529</v>
      </c>
      <c r="C28" s="36"/>
      <c r="D28" s="6"/>
      <c r="E28" s="36"/>
      <c r="F28" s="6"/>
      <c r="G28" s="36"/>
      <c r="H28" s="36"/>
      <c r="I28" s="6"/>
      <c r="J28" s="36"/>
      <c r="K28" s="6"/>
      <c r="L28" s="36"/>
      <c r="M28" s="6"/>
      <c r="N28" s="33"/>
      <c r="O28" s="33"/>
      <c r="P28" s="6"/>
      <c r="Q28" s="35"/>
      <c r="R28" s="6"/>
      <c r="S28" s="35"/>
      <c r="T28" s="6"/>
      <c r="U28" s="36"/>
      <c r="V28" s="6"/>
      <c r="W28" s="36"/>
      <c r="X28" s="6"/>
      <c r="Y28" s="34"/>
      <c r="Z28" s="26"/>
    </row>
    <row r="29" spans="1:26" ht="12.75">
      <c r="A29" s="6">
        <v>2024</v>
      </c>
      <c r="B29" s="52">
        <v>45530</v>
      </c>
      <c r="C29" s="36"/>
      <c r="D29" s="6"/>
      <c r="E29" s="36"/>
      <c r="F29" s="6"/>
      <c r="G29" s="36"/>
      <c r="H29" s="36"/>
      <c r="I29" s="6"/>
      <c r="J29" s="36"/>
      <c r="K29" s="6"/>
      <c r="L29" s="6"/>
      <c r="M29" s="6"/>
      <c r="N29" s="33"/>
      <c r="O29" s="33"/>
      <c r="P29" s="6"/>
      <c r="Q29" s="35"/>
      <c r="R29" s="6"/>
      <c r="S29" s="35"/>
      <c r="T29" s="6"/>
      <c r="U29" s="36"/>
      <c r="V29" s="6"/>
      <c r="W29" s="36"/>
      <c r="X29" s="6"/>
      <c r="Y29" s="38"/>
      <c r="Z29" s="26"/>
    </row>
    <row r="30" spans="1:25" ht="12.75">
      <c r="A30" s="6">
        <v>2024</v>
      </c>
      <c r="B30" s="52">
        <v>45531</v>
      </c>
      <c r="C30" s="36"/>
      <c r="D30" s="6"/>
      <c r="E30" s="6"/>
      <c r="F30" s="6"/>
      <c r="G30" s="36"/>
      <c r="H30" s="36"/>
      <c r="I30" s="6"/>
      <c r="J30" s="36"/>
      <c r="K30" s="6"/>
      <c r="L30" s="36"/>
      <c r="M30" s="6"/>
      <c r="N30" s="33"/>
      <c r="O30" s="33"/>
      <c r="P30" s="6"/>
      <c r="Q30" s="35"/>
      <c r="R30" s="36"/>
      <c r="S30" s="35"/>
      <c r="T30" s="6"/>
      <c r="U30" s="6"/>
      <c r="V30" s="6"/>
      <c r="W30" s="6"/>
      <c r="X30" s="6"/>
      <c r="Y30" s="34"/>
    </row>
    <row r="31" spans="1:25" ht="12.75">
      <c r="A31" s="6">
        <v>2024</v>
      </c>
      <c r="B31" s="52">
        <v>45532</v>
      </c>
      <c r="C31" s="36"/>
      <c r="D31" s="6"/>
      <c r="E31" s="6"/>
      <c r="F31" s="6"/>
      <c r="G31" s="36"/>
      <c r="H31" s="36"/>
      <c r="I31" s="6"/>
      <c r="J31" s="36"/>
      <c r="K31" s="6"/>
      <c r="L31" s="36"/>
      <c r="M31" s="6"/>
      <c r="N31" s="33"/>
      <c r="O31" s="33"/>
      <c r="P31" s="6"/>
      <c r="Q31" s="35"/>
      <c r="R31" s="36"/>
      <c r="S31" s="35"/>
      <c r="T31" s="6"/>
      <c r="U31" s="36"/>
      <c r="V31" s="6"/>
      <c r="W31" s="36"/>
      <c r="X31" s="6"/>
      <c r="Y31" s="34"/>
    </row>
    <row r="32" spans="1:25" ht="12.75">
      <c r="A32" s="6">
        <v>2024</v>
      </c>
      <c r="B32" s="52">
        <v>45533</v>
      </c>
      <c r="C32" s="36"/>
      <c r="D32" s="6"/>
      <c r="E32" s="6"/>
      <c r="F32" s="6"/>
      <c r="G32" s="36"/>
      <c r="H32" s="36"/>
      <c r="I32" s="6"/>
      <c r="J32" s="6"/>
      <c r="K32" s="6"/>
      <c r="L32" s="36"/>
      <c r="M32" s="6"/>
      <c r="N32" s="33"/>
      <c r="O32" s="33"/>
      <c r="P32" s="6"/>
      <c r="Q32" s="35"/>
      <c r="R32" s="6"/>
      <c r="S32" s="35"/>
      <c r="T32" s="6"/>
      <c r="U32" s="36"/>
      <c r="V32" s="6"/>
      <c r="W32" s="36"/>
      <c r="X32" s="6"/>
      <c r="Y32" s="38"/>
    </row>
    <row r="33" spans="1:25" ht="12.75">
      <c r="A33" s="6">
        <v>2024</v>
      </c>
      <c r="B33" s="52">
        <v>45534</v>
      </c>
      <c r="C33" s="6"/>
      <c r="D33" s="6"/>
      <c r="E33" s="6"/>
      <c r="F33" s="6"/>
      <c r="G33" s="36"/>
      <c r="H33" s="36"/>
      <c r="I33" s="6"/>
      <c r="J33" s="6"/>
      <c r="K33" s="6"/>
      <c r="L33" s="36"/>
      <c r="M33" s="6"/>
      <c r="N33" s="33"/>
      <c r="O33" s="33"/>
      <c r="P33" s="6"/>
      <c r="Q33" s="35"/>
      <c r="R33" s="36"/>
      <c r="S33" s="35"/>
      <c r="T33" s="6"/>
      <c r="U33" s="36"/>
      <c r="V33" s="6"/>
      <c r="W33" s="36"/>
      <c r="X33" s="6"/>
      <c r="Y33" s="34"/>
    </row>
    <row r="34" spans="1:25" ht="12.75">
      <c r="A34" s="6">
        <v>2024</v>
      </c>
      <c r="B34" s="52">
        <v>45535</v>
      </c>
      <c r="C34" s="36"/>
      <c r="D34" s="6"/>
      <c r="E34" s="36"/>
      <c r="F34" s="6"/>
      <c r="G34" s="36"/>
      <c r="H34" s="36"/>
      <c r="I34" s="6"/>
      <c r="J34" s="6"/>
      <c r="K34" s="6"/>
      <c r="L34" s="36"/>
      <c r="M34" s="35"/>
      <c r="N34" s="33"/>
      <c r="O34" s="33"/>
      <c r="P34" s="6"/>
      <c r="Q34" s="35"/>
      <c r="R34" s="6"/>
      <c r="S34" s="35"/>
      <c r="T34" s="6"/>
      <c r="U34" s="36"/>
      <c r="V34" s="6"/>
      <c r="W34" s="36"/>
      <c r="X34" s="6"/>
      <c r="Y34" s="34"/>
    </row>
    <row r="35" spans="3:25" ht="12.75">
      <c r="C35" s="39"/>
      <c r="D35" s="32"/>
      <c r="E35" s="39"/>
      <c r="F35" s="32"/>
      <c r="G35" s="39"/>
      <c r="H35" s="39"/>
      <c r="I35" s="32"/>
      <c r="J35" s="39"/>
      <c r="K35" s="32"/>
      <c r="L35" s="39"/>
      <c r="M35" s="40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40"/>
    </row>
  </sheetData>
  <sheetProtection/>
  <mergeCells count="3">
    <mergeCell ref="A1:B1"/>
    <mergeCell ref="A2:A3"/>
    <mergeCell ref="B2:B3"/>
  </mergeCells>
  <printOptions horizontalCentered="1"/>
  <pageMargins left="0.3937007874015748" right="0.3937007874015748" top="0.7874015748031497" bottom="0.5905511811023623" header="0.5118110236220472" footer="0.5118110236220472"/>
  <pageSetup horizontalDpi="300" verticalDpi="300" orientation="landscape" paperSize="9" scale="68" r:id="rId1"/>
  <headerFooter alignWithMargins="0">
    <oddHeader>&amp;CDADOS METEOROLÓGICOS - FUNDAÇÃO COOPERCITRUS CREDICITRUS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ESTAÇÃO EXPERIMENTAL DE CITRICULTURA DE BEBEDOURO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FUNDAÇÃO DES PESQUISAS AGROINDUSTRIAIS DE BEBEDOUR</dc:creator>
  <cp:keywords/>
  <dc:description/>
  <cp:lastModifiedBy>Leandro Fraiha Paiva</cp:lastModifiedBy>
  <cp:lastPrinted>2015-12-02T09:08:45Z</cp:lastPrinted>
  <dcterms:created xsi:type="dcterms:W3CDTF">2004-01-02T09:41:49Z</dcterms:created>
  <dcterms:modified xsi:type="dcterms:W3CDTF">2024-04-22T16:13:23Z</dcterms:modified>
  <cp:category/>
  <cp:version/>
  <cp:contentType/>
  <cp:contentStatus/>
</cp:coreProperties>
</file>